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nwilliams\Documents\MOEquity and MOE information\"/>
    </mc:Choice>
  </mc:AlternateContent>
  <xr:revisionPtr revIDLastSave="0" documentId="13_ncr:1_{5215B05F-37C9-43D5-A33E-558DA88516A8}" xr6:coauthVersionLast="47" xr6:coauthVersionMax="47" xr10:uidLastSave="{00000000-0000-0000-0000-000000000000}"/>
  <bookViews>
    <workbookView xWindow="-120" yWindow="-120" windowWidth="20730" windowHeight="11160" firstSheet="7" activeTab="8" xr2:uid="{00000000-000D-0000-FFFF-FFFF00000000}"/>
  </bookViews>
  <sheets>
    <sheet name="#1HighNeedLEAs" sheetId="1" r:id="rId1"/>
    <sheet name="#2 StatewidePerpupil" sheetId="2" r:id="rId2"/>
    <sheet name="#3StatewidePerPupil" sheetId="3" r:id="rId3"/>
    <sheet name="#4PerPupilforHighNeedLEAs" sheetId="4" r:id="rId4"/>
    <sheet name="#5FY22PerPupil" sheetId="5" r:id="rId5"/>
    <sheet name="#6State'sHighestPovertyLEAs" sheetId="6" r:id="rId6"/>
    <sheet name="#7PerPupilFY19HighPoverty" sheetId="7" r:id="rId7"/>
    <sheet name="#8 FY22ProjectedHighNeedPerpupi" sheetId="8" r:id="rId8"/>
    <sheet name="#9HighPovertySchoolsinLEAs" sheetId="9" r:id="rId9"/>
    <sheet name="#10FY23StatewidePerPupil" sheetId="10" r:id="rId10"/>
    <sheet name="#11FY23HighNeedPerPupil" sheetId="11" r:id="rId11"/>
    <sheet name="#12FY23HighPovertyPerPupil" sheetId="12" r:id="rId12"/>
    <sheet name="#13FY2023HighPovertySchools" sheetId="13" r:id="rId13"/>
  </sheets>
  <definedNames>
    <definedName name="_xlnm.Print_Area" localSheetId="0">'#1HighNeedLEAs'!$A$4:$J$70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6" i="13" l="1"/>
  <c r="F446" i="13"/>
  <c r="G444" i="13"/>
  <c r="F444" i="13"/>
  <c r="F442" i="13"/>
  <c r="F441" i="13"/>
  <c r="G440" i="13"/>
  <c r="F440" i="13"/>
  <c r="G438" i="13"/>
  <c r="F438" i="13"/>
  <c r="F436" i="13"/>
  <c r="G435" i="13"/>
  <c r="F435" i="13"/>
  <c r="G433" i="13"/>
  <c r="F433" i="13"/>
  <c r="F431" i="13"/>
  <c r="F430" i="13"/>
  <c r="F429" i="13"/>
  <c r="F428" i="13"/>
  <c r="F427" i="13"/>
  <c r="F426" i="13"/>
  <c r="G425" i="13"/>
  <c r="F425" i="13"/>
  <c r="F423" i="13"/>
  <c r="F422" i="13"/>
  <c r="F421" i="13"/>
  <c r="F420" i="13"/>
  <c r="F419" i="13"/>
  <c r="F418" i="13"/>
  <c r="F417" i="13"/>
  <c r="F416" i="13"/>
  <c r="F415" i="13"/>
  <c r="G414" i="13"/>
  <c r="F414" i="13"/>
  <c r="F412" i="13"/>
  <c r="F411" i="13"/>
  <c r="F410" i="13"/>
  <c r="F409" i="13"/>
  <c r="G408" i="13"/>
  <c r="F408" i="13"/>
  <c r="F406" i="13"/>
  <c r="F405" i="13"/>
  <c r="F404" i="13"/>
  <c r="F403" i="13"/>
  <c r="F402" i="13"/>
  <c r="G401" i="13"/>
  <c r="F401" i="13"/>
  <c r="F399" i="13"/>
  <c r="F398" i="13"/>
  <c r="G397" i="13"/>
  <c r="F397" i="13"/>
  <c r="F395" i="13"/>
  <c r="G394" i="13"/>
  <c r="F394" i="13"/>
  <c r="F392" i="13"/>
  <c r="F391" i="13"/>
  <c r="G390" i="13"/>
  <c r="F390" i="13"/>
  <c r="F388" i="13"/>
  <c r="G387" i="13"/>
  <c r="F387" i="13"/>
  <c r="F385" i="13"/>
  <c r="F384" i="13"/>
  <c r="F383" i="13"/>
  <c r="F382" i="13"/>
  <c r="F381" i="13"/>
  <c r="G380" i="13"/>
  <c r="F380" i="13"/>
  <c r="F378" i="13"/>
  <c r="F377" i="13"/>
  <c r="G376" i="13"/>
  <c r="F376" i="13"/>
  <c r="F374" i="13"/>
  <c r="F373" i="13"/>
  <c r="F372" i="13"/>
  <c r="G371" i="13"/>
  <c r="F371" i="13"/>
  <c r="F369" i="13"/>
  <c r="F368" i="13"/>
  <c r="G367" i="13"/>
  <c r="F367" i="13"/>
  <c r="G365" i="13"/>
  <c r="F365" i="13"/>
  <c r="F363" i="13"/>
  <c r="G362" i="13"/>
  <c r="F362" i="13"/>
  <c r="F360" i="13"/>
  <c r="F359" i="13"/>
  <c r="F358" i="13"/>
  <c r="G357" i="13"/>
  <c r="F357" i="13"/>
  <c r="F355" i="13"/>
  <c r="F354" i="13"/>
  <c r="G353" i="13"/>
  <c r="F353" i="13"/>
  <c r="F351" i="13"/>
  <c r="G350" i="13"/>
  <c r="F350" i="13"/>
  <c r="F348" i="13"/>
  <c r="F347" i="13"/>
  <c r="F346" i="13"/>
  <c r="F345" i="13"/>
  <c r="F344" i="13"/>
  <c r="F343" i="13"/>
  <c r="F342" i="13"/>
  <c r="G341" i="13"/>
  <c r="F341" i="13"/>
  <c r="F339" i="13"/>
  <c r="F338" i="13"/>
  <c r="F337" i="13"/>
  <c r="F336" i="13"/>
  <c r="F335" i="13"/>
  <c r="F334" i="13"/>
  <c r="F333" i="13"/>
  <c r="F332" i="13"/>
  <c r="F331" i="13"/>
  <c r="F330" i="13"/>
  <c r="F329" i="13"/>
  <c r="G328" i="13"/>
  <c r="F328" i="13"/>
  <c r="F326" i="13"/>
  <c r="F325" i="13"/>
  <c r="F324" i="13"/>
  <c r="F323" i="13"/>
  <c r="F322" i="13"/>
  <c r="G321" i="13"/>
  <c r="F321" i="13"/>
  <c r="F319" i="13"/>
  <c r="F318" i="13"/>
  <c r="F317" i="13"/>
  <c r="F316" i="13"/>
  <c r="F315" i="13"/>
  <c r="F314" i="13"/>
  <c r="G313" i="13"/>
  <c r="F313" i="13"/>
  <c r="F311" i="13"/>
  <c r="F310" i="13"/>
  <c r="F309" i="13"/>
  <c r="G308" i="13"/>
  <c r="F308" i="13"/>
  <c r="F306" i="13"/>
  <c r="F305" i="13"/>
  <c r="F304" i="13"/>
  <c r="G303" i="13"/>
  <c r="F303" i="13"/>
  <c r="F301" i="13"/>
  <c r="G300" i="13"/>
  <c r="F300" i="13"/>
  <c r="F298" i="13"/>
  <c r="F297" i="13"/>
  <c r="G296" i="13"/>
  <c r="F296" i="13"/>
  <c r="G294" i="13"/>
  <c r="F294" i="13"/>
  <c r="F292" i="13"/>
  <c r="F291" i="13"/>
  <c r="F290" i="13"/>
  <c r="F289" i="13"/>
  <c r="F288" i="13"/>
  <c r="G287" i="13"/>
  <c r="F287" i="13"/>
  <c r="F285" i="13"/>
  <c r="G284" i="13"/>
  <c r="F284" i="13"/>
  <c r="G282" i="13"/>
  <c r="F282" i="13"/>
  <c r="F280" i="13"/>
  <c r="F279" i="13"/>
  <c r="G278" i="13"/>
  <c r="F278" i="13"/>
  <c r="F276" i="13"/>
  <c r="F275" i="13"/>
  <c r="F274" i="13"/>
  <c r="F273" i="13"/>
  <c r="F272" i="13"/>
  <c r="F271" i="13"/>
  <c r="F270" i="13"/>
  <c r="G269" i="13"/>
  <c r="F269" i="13"/>
  <c r="F267" i="13"/>
  <c r="G266" i="13"/>
  <c r="F266" i="13"/>
  <c r="F264" i="13"/>
  <c r="G263" i="13"/>
  <c r="F263" i="13"/>
  <c r="F261" i="13"/>
  <c r="F260" i="13"/>
  <c r="G259" i="13"/>
  <c r="F259" i="13"/>
  <c r="F257" i="13"/>
  <c r="F256" i="13"/>
  <c r="F255" i="13"/>
  <c r="F254" i="13"/>
  <c r="F253" i="13"/>
  <c r="G252" i="13"/>
  <c r="F252" i="13"/>
  <c r="F250" i="13"/>
  <c r="F249" i="13"/>
  <c r="F248" i="13"/>
  <c r="G247" i="13"/>
  <c r="F247" i="13"/>
  <c r="G245" i="13"/>
  <c r="F245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G230" i="13"/>
  <c r="F230" i="13"/>
  <c r="F228" i="13"/>
  <c r="F227" i="13"/>
  <c r="G226" i="13"/>
  <c r="F226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G204" i="13"/>
  <c r="F204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G181" i="13"/>
  <c r="F181" i="13"/>
  <c r="F179" i="13"/>
  <c r="F178" i="13"/>
  <c r="F177" i="13"/>
  <c r="F176" i="13"/>
  <c r="F175" i="13"/>
  <c r="F174" i="13"/>
  <c r="F173" i="13"/>
  <c r="F172" i="13"/>
  <c r="F171" i="13"/>
  <c r="G170" i="13"/>
  <c r="F170" i="13"/>
  <c r="G168" i="13"/>
  <c r="F168" i="13"/>
  <c r="G166" i="13"/>
  <c r="F166" i="13"/>
  <c r="F164" i="13"/>
  <c r="G163" i="13"/>
  <c r="F163" i="13"/>
  <c r="G161" i="13"/>
  <c r="F161" i="13"/>
  <c r="F159" i="13"/>
  <c r="F158" i="13"/>
  <c r="F157" i="13"/>
  <c r="F156" i="13"/>
  <c r="F155" i="13"/>
  <c r="G154" i="13"/>
  <c r="F154" i="13"/>
  <c r="F152" i="13"/>
  <c r="G151" i="13"/>
  <c r="F151" i="13"/>
  <c r="F149" i="13"/>
  <c r="G148" i="13"/>
  <c r="F148" i="13"/>
  <c r="F146" i="13"/>
  <c r="G145" i="13"/>
  <c r="F145" i="13"/>
  <c r="F143" i="13"/>
  <c r="F142" i="13"/>
  <c r="F141" i="13"/>
  <c r="F140" i="13"/>
  <c r="F139" i="13"/>
  <c r="G138" i="13"/>
  <c r="F138" i="13"/>
  <c r="F136" i="13"/>
  <c r="G135" i="13"/>
  <c r="F135" i="13"/>
  <c r="G133" i="13"/>
  <c r="F133" i="13"/>
  <c r="F131" i="13"/>
  <c r="F130" i="13"/>
  <c r="F129" i="13"/>
  <c r="F128" i="13"/>
  <c r="G127" i="13"/>
  <c r="F127" i="13"/>
  <c r="F125" i="13"/>
  <c r="G124" i="13"/>
  <c r="F124" i="13"/>
  <c r="F122" i="13"/>
  <c r="G121" i="13"/>
  <c r="F121" i="13"/>
  <c r="F119" i="13"/>
  <c r="G118" i="13"/>
  <c r="F118" i="13"/>
  <c r="F116" i="13"/>
  <c r="F115" i="13"/>
  <c r="F114" i="13"/>
  <c r="G113" i="13"/>
  <c r="F113" i="13"/>
  <c r="F111" i="13"/>
  <c r="F110" i="13"/>
  <c r="G109" i="13"/>
  <c r="F109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G94" i="13"/>
  <c r="F94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G73" i="13"/>
  <c r="F73" i="13"/>
  <c r="G71" i="13"/>
  <c r="F71" i="13"/>
  <c r="F69" i="13"/>
  <c r="F68" i="13"/>
  <c r="F67" i="13"/>
  <c r="F66" i="13"/>
  <c r="F65" i="13"/>
  <c r="F64" i="13"/>
  <c r="F63" i="13"/>
  <c r="F62" i="13"/>
  <c r="F61" i="13"/>
  <c r="F60" i="13"/>
  <c r="F59" i="13"/>
  <c r="G58" i="13"/>
  <c r="F58" i="13"/>
  <c r="F56" i="13"/>
  <c r="F55" i="13"/>
  <c r="F54" i="13"/>
  <c r="F53" i="13"/>
  <c r="F52" i="13"/>
  <c r="F51" i="13"/>
  <c r="F50" i="13"/>
  <c r="G49" i="13"/>
  <c r="F49" i="13"/>
  <c r="G47" i="13"/>
  <c r="F47" i="13"/>
  <c r="G45" i="13"/>
  <c r="F45" i="13"/>
  <c r="G43" i="13"/>
  <c r="F43" i="13"/>
  <c r="G41" i="13"/>
  <c r="F41" i="13"/>
  <c r="G39" i="13"/>
  <c r="F39" i="13"/>
  <c r="F37" i="13"/>
  <c r="F36" i="13"/>
  <c r="F35" i="13"/>
  <c r="F34" i="13"/>
  <c r="G33" i="13"/>
  <c r="F33" i="13"/>
  <c r="F31" i="13"/>
  <c r="G30" i="13"/>
  <c r="F30" i="13"/>
  <c r="F28" i="13"/>
  <c r="G27" i="13"/>
  <c r="F27" i="13"/>
  <c r="F25" i="13"/>
  <c r="G24" i="13"/>
  <c r="F24" i="13"/>
  <c r="F22" i="13"/>
  <c r="F21" i="13"/>
  <c r="F20" i="13"/>
  <c r="F19" i="13"/>
  <c r="G18" i="13"/>
  <c r="F18" i="13"/>
  <c r="F16" i="13"/>
  <c r="F15" i="13"/>
  <c r="F14" i="13"/>
  <c r="F13" i="13"/>
  <c r="F12" i="13"/>
  <c r="F11" i="13"/>
  <c r="F10" i="13"/>
  <c r="F9" i="13"/>
  <c r="F8" i="13"/>
  <c r="G7" i="13"/>
  <c r="F7" i="13"/>
  <c r="F5" i="13"/>
  <c r="G4" i="13"/>
  <c r="F4" i="13"/>
  <c r="C4" i="10" l="1"/>
  <c r="C5" i="3"/>
  <c r="C5" i="2"/>
</calcChain>
</file>

<file path=xl/sharedStrings.xml><?xml version="1.0" encoding="utf-8"?>
<sst xmlns="http://schemas.openxmlformats.org/spreadsheetml/2006/main" count="3150" uniqueCount="1191">
  <si>
    <t>2019 Poverty Estimates for School districts                                                                                                                                                       Source: U.S. Census Bureau, Small Area Income and Poverty Program (SAIPE)                                                                                                              Release date:   December 2020</t>
  </si>
  <si>
    <t>State Postal Code</t>
  </si>
  <si>
    <t>State FIPS Code</t>
  </si>
  <si>
    <t>District ID</t>
  </si>
  <si>
    <t>Name</t>
  </si>
  <si>
    <t>Estimated Total Population</t>
  </si>
  <si>
    <t>Estimated Population 5-17</t>
  </si>
  <si>
    <t>Estimated number of relevant children 5 to 17 years old in poverty who are related to the householder</t>
  </si>
  <si>
    <t>SAIPE %</t>
  </si>
  <si>
    <t>FY20 135 ADM</t>
  </si>
  <si>
    <t>SC</t>
  </si>
  <si>
    <t>00750</t>
  </si>
  <si>
    <t>Allendale County School District</t>
  </si>
  <si>
    <t>Y</t>
  </si>
  <si>
    <t>03910</t>
  </si>
  <si>
    <t>Orangeburg County School District</t>
  </si>
  <si>
    <t>01050</t>
  </si>
  <si>
    <t>Barnwell School District 29</t>
  </si>
  <si>
    <t>01770</t>
  </si>
  <si>
    <t>Clarendon School District 2</t>
  </si>
  <si>
    <t>01740</t>
  </si>
  <si>
    <t>Clarendon School District 1</t>
  </si>
  <si>
    <t>01020</t>
  </si>
  <si>
    <t>Barnwell School District 19</t>
  </si>
  <si>
    <t>02460</t>
  </si>
  <si>
    <t>Hampton School District 2</t>
  </si>
  <si>
    <t>03908</t>
  </si>
  <si>
    <t>Marion School District 10</t>
  </si>
  <si>
    <t>01080</t>
  </si>
  <si>
    <t>Barnwell School District 45</t>
  </si>
  <si>
    <t>03780</t>
  </si>
  <si>
    <t>Williamsburg County School District</t>
  </si>
  <si>
    <t>01920</t>
  </si>
  <si>
    <t>Dillon School District 4</t>
  </si>
  <si>
    <t>02670</t>
  </si>
  <si>
    <t>Lee County School District</t>
  </si>
  <si>
    <t>00930</t>
  </si>
  <si>
    <t>Bamberg School District 1</t>
  </si>
  <si>
    <t>00960</t>
  </si>
  <si>
    <t>Bamberg School District 2</t>
  </si>
  <si>
    <t>01830</t>
  </si>
  <si>
    <t>Colleton County School District</t>
  </si>
  <si>
    <t>02790</t>
  </si>
  <si>
    <t>Lexington School District 4</t>
  </si>
  <si>
    <t>01860</t>
  </si>
  <si>
    <t>Darlington County School District</t>
  </si>
  <si>
    <t>02520</t>
  </si>
  <si>
    <t>Jasper County School District</t>
  </si>
  <si>
    <t>02970</t>
  </si>
  <si>
    <t>Marlboro County School District</t>
  </si>
  <si>
    <t>03000</t>
  </si>
  <si>
    <t>McCormick County School District</t>
  </si>
  <si>
    <t>03750</t>
  </si>
  <si>
    <t>Union County School District</t>
  </si>
  <si>
    <t>03360</t>
  </si>
  <si>
    <t>Richland School District 1</t>
  </si>
  <si>
    <t>01950</t>
  </si>
  <si>
    <t>Dillon School District 3</t>
  </si>
  <si>
    <t>02220</t>
  </si>
  <si>
    <t>Florence School District 4</t>
  </si>
  <si>
    <t>02100</t>
  </si>
  <si>
    <t>Fairfield County School District</t>
  </si>
  <si>
    <t>02400</t>
  </si>
  <si>
    <t>Greenwood School District 52</t>
  </si>
  <si>
    <t>02640</t>
  </si>
  <si>
    <t>Laurens School District 56</t>
  </si>
  <si>
    <t>01800</t>
  </si>
  <si>
    <t>Clarendon School District 3</t>
  </si>
  <si>
    <t>02280</t>
  </si>
  <si>
    <t>Georgetown County School District</t>
  </si>
  <si>
    <t>02190</t>
  </si>
  <si>
    <t>Florence School District 3</t>
  </si>
  <si>
    <t>01560</t>
  </si>
  <si>
    <t>Chesterfield County School District</t>
  </si>
  <si>
    <t>02370</t>
  </si>
  <si>
    <t>Greenwood School District 51</t>
  </si>
  <si>
    <t>01250</t>
  </si>
  <si>
    <t>Calhoun County School District</t>
  </si>
  <si>
    <t>03902</t>
  </si>
  <si>
    <t>Sumter County Consolidated School District</t>
  </si>
  <si>
    <t>02430</t>
  </si>
  <si>
    <t>Hampton School District 1</t>
  </si>
  <si>
    <t>02730</t>
  </si>
  <si>
    <t>Lexington School District 2</t>
  </si>
  <si>
    <t>01530</t>
  </si>
  <si>
    <t>Chester County School District</t>
  </si>
  <si>
    <t>00840</t>
  </si>
  <si>
    <t>Anderson School District 3</t>
  </si>
  <si>
    <t>02340</t>
  </si>
  <si>
    <t>Greenwood School District 50</t>
  </si>
  <si>
    <t>03460</t>
  </si>
  <si>
    <t>Saluda County School District</t>
  </si>
  <si>
    <t>02760</t>
  </si>
  <si>
    <t>Lexington School District 3</t>
  </si>
  <si>
    <t>02250</t>
  </si>
  <si>
    <t>Florence School District 5</t>
  </si>
  <si>
    <t>02610</t>
  </si>
  <si>
    <t>Laurens School District 55</t>
  </si>
  <si>
    <t>02160</t>
  </si>
  <si>
    <t>Florence School District 2</t>
  </si>
  <si>
    <t>03660</t>
  </si>
  <si>
    <t>Spartanburg School District 7</t>
  </si>
  <si>
    <t>02490</t>
  </si>
  <si>
    <t>Horry County School District</t>
  </si>
  <si>
    <t>00900</t>
  </si>
  <si>
    <t>Anderson School District 5</t>
  </si>
  <si>
    <t>02550</t>
  </si>
  <si>
    <t>Kershaw County School District</t>
  </si>
  <si>
    <t>03030</t>
  </si>
  <si>
    <t>Newberry County School District</t>
  </si>
  <si>
    <t>01500</t>
  </si>
  <si>
    <t>Cherokee County School District</t>
  </si>
  <si>
    <t>02130</t>
  </si>
  <si>
    <t>Florence School District 1</t>
  </si>
  <si>
    <t>00690</t>
  </si>
  <si>
    <t>Abbeville County School District</t>
  </si>
  <si>
    <t>00002</t>
  </si>
  <si>
    <t>Dorchester School District 4</t>
  </si>
  <si>
    <t>02070</t>
  </si>
  <si>
    <t>Edgefield County School District</t>
  </si>
  <si>
    <t>03060</t>
  </si>
  <si>
    <t>Oconee County School District</t>
  </si>
  <si>
    <t>00720</t>
  </si>
  <si>
    <t>Aiken County School District</t>
  </si>
  <si>
    <t>00810</t>
  </si>
  <si>
    <t>Anderson School District 2</t>
  </si>
  <si>
    <t>03540</t>
  </si>
  <si>
    <t>Spartanburg School District 3</t>
  </si>
  <si>
    <t>03630</t>
  </si>
  <si>
    <t>Spartanburg School District 6</t>
  </si>
  <si>
    <t>00870</t>
  </si>
  <si>
    <t>Anderson School District 4</t>
  </si>
  <si>
    <t>01110</t>
  </si>
  <si>
    <t>Beaufort County School District</t>
  </si>
  <si>
    <t>High-Need LEAs</t>
  </si>
  <si>
    <t>High-Need LEA determination was made using FY 20 student enrollment because FY 21 enrollment was significantly lower than typical K-12 public school enrollment</t>
  </si>
  <si>
    <t>FY 21 135 Day ADM</t>
  </si>
  <si>
    <t>FY 21 Per pupil</t>
  </si>
  <si>
    <t>FY 21 State funds provided to LEAs</t>
  </si>
  <si>
    <t>SC Department of Education</t>
  </si>
  <si>
    <t>High-Needs LEA Determination</t>
  </si>
  <si>
    <t xml:space="preserve">FY 21 Statewide Per pupil </t>
  </si>
  <si>
    <t>Projected FY 22 Per pupil</t>
  </si>
  <si>
    <t xml:space="preserve">FY 21 High Need LEA State funds Per Pupil </t>
  </si>
  <si>
    <t>FY 21 Per Pupil</t>
  </si>
  <si>
    <t>District</t>
  </si>
  <si>
    <t>Clarendon School District 4</t>
  </si>
  <si>
    <t>03912</t>
  </si>
  <si>
    <t>High-Poverty LEA Determination</t>
  </si>
  <si>
    <t>High- Poverty LEAs</t>
  </si>
  <si>
    <t>High-Poverty LEA determination was made using FY 20 student enrollment because FY 21 enrollment was significantly lower than typical K-12 public school enrollment</t>
  </si>
  <si>
    <t>FY 19 State Per Pupil for High Need LEAs</t>
  </si>
  <si>
    <t>FY 19 Per Pupil</t>
  </si>
  <si>
    <t>Projected FY 22 State Per Pupil for High Need LEAs</t>
  </si>
  <si>
    <t>Projected FY 22 Per Pupil</t>
  </si>
  <si>
    <t>03913</t>
  </si>
  <si>
    <t>SC Department of Education - High-Poverty by School - FY21</t>
  </si>
  <si>
    <t>School ID</t>
  </si>
  <si>
    <t>School</t>
  </si>
  <si>
    <t>% Pupils in Poverty</t>
  </si>
  <si>
    <t>Highest Quartile</t>
  </si>
  <si>
    <t>To Determine # of Schools in the Highest Quartile</t>
  </si>
  <si>
    <t>0160007</t>
  </si>
  <si>
    <t>Abbeville 60</t>
  </si>
  <si>
    <t>John C Calhoun Elem</t>
  </si>
  <si>
    <t>0160020</t>
  </si>
  <si>
    <t>Long Cane Primary</t>
  </si>
  <si>
    <t>0201038</t>
  </si>
  <si>
    <t>Aiken 01</t>
  </si>
  <si>
    <t>North Aiken Elem/Pinecrest Annex</t>
  </si>
  <si>
    <t>0201059</t>
  </si>
  <si>
    <t>Ridge Spring-Monetta Elementary</t>
  </si>
  <si>
    <t>0201062</t>
  </si>
  <si>
    <t>Ridge Spring Monetta Middle</t>
  </si>
  <si>
    <t>0201024</t>
  </si>
  <si>
    <t>Clearwater Elem</t>
  </si>
  <si>
    <t>0201051</t>
  </si>
  <si>
    <t>Cyril B. Busbee Elementary</t>
  </si>
  <si>
    <t>0201054</t>
  </si>
  <si>
    <t>Oakwood-Windsor Elem</t>
  </si>
  <si>
    <t>0201063</t>
  </si>
  <si>
    <t>A. L. Corbett Middle</t>
  </si>
  <si>
    <t>0201030</t>
  </si>
  <si>
    <t>Greendale Elem</t>
  </si>
  <si>
    <t>0201066</t>
  </si>
  <si>
    <t>Graniteville Elementary</t>
  </si>
  <si>
    <t>0201028</t>
  </si>
  <si>
    <t>Schofield Middle</t>
  </si>
  <si>
    <t>0201060</t>
  </si>
  <si>
    <t>Ridge Spring Monetta High</t>
  </si>
  <si>
    <t>Jefferson Elem</t>
  </si>
  <si>
    <t>0301008</t>
  </si>
  <si>
    <t>Allendale 01</t>
  </si>
  <si>
    <t>Allendale-Fairfax Middle</t>
  </si>
  <si>
    <t>0401009</t>
  </si>
  <si>
    <t>Anderson 01</t>
  </si>
  <si>
    <t>West Pelzer Elem</t>
  </si>
  <si>
    <t>0401004</t>
  </si>
  <si>
    <t>Palmetto Elem</t>
  </si>
  <si>
    <t>0401005</t>
  </si>
  <si>
    <t>Cedar Grove Elem</t>
  </si>
  <si>
    <t>0401012</t>
  </si>
  <si>
    <t>Palmetto Middle</t>
  </si>
  <si>
    <t>0402015</t>
  </si>
  <si>
    <t>Anderson 02</t>
  </si>
  <si>
    <t>Marshall Primary</t>
  </si>
  <si>
    <t>0402018</t>
  </si>
  <si>
    <t>Honea Path Elem</t>
  </si>
  <si>
    <t>0403027</t>
  </si>
  <si>
    <t>Anderson 03</t>
  </si>
  <si>
    <t>Flat Rock Elem.</t>
  </si>
  <si>
    <t>0403024</t>
  </si>
  <si>
    <t>Iva Elem</t>
  </si>
  <si>
    <t>0404034</t>
  </si>
  <si>
    <t>Anderson 04</t>
  </si>
  <si>
    <t>Pendleton Elem</t>
  </si>
  <si>
    <t>0404036</t>
  </si>
  <si>
    <t>Townville Elem</t>
  </si>
  <si>
    <t>0405050</t>
  </si>
  <si>
    <t>Anderson 05</t>
  </si>
  <si>
    <t>Nevitt Forest Elementary</t>
  </si>
  <si>
    <t>0405047</t>
  </si>
  <si>
    <t>Homeland Park Primary</t>
  </si>
  <si>
    <t>0405055</t>
  </si>
  <si>
    <t>Varennes Elementary</t>
  </si>
  <si>
    <t>0405800</t>
  </si>
  <si>
    <t>West Market School of Early Ed.</t>
  </si>
  <si>
    <t>0405801</t>
  </si>
  <si>
    <t>South Fant School of Early Ed.</t>
  </si>
  <si>
    <t>Midway Elementary</t>
  </si>
  <si>
    <t>0501002</t>
  </si>
  <si>
    <t>Bamberg 01</t>
  </si>
  <si>
    <t>Bamberg-Ehrhardt Middle</t>
  </si>
  <si>
    <t>0502010</t>
  </si>
  <si>
    <t>Bamberg 02</t>
  </si>
  <si>
    <t>Denmark-Olar Elem</t>
  </si>
  <si>
    <t>0619003</t>
  </si>
  <si>
    <t>Barnwell 19</t>
  </si>
  <si>
    <t>Macedonia Elementary-Middle</t>
  </si>
  <si>
    <t>0629007</t>
  </si>
  <si>
    <t>Barnwell 29</t>
  </si>
  <si>
    <t>Kelly Edwards Elem</t>
  </si>
  <si>
    <t>0645011</t>
  </si>
  <si>
    <t>Barnwell 45</t>
  </si>
  <si>
    <t>Barnwell Primary</t>
  </si>
  <si>
    <t>0701020</t>
  </si>
  <si>
    <t>Beaufort 01</t>
  </si>
  <si>
    <t>St Helena Elem</t>
  </si>
  <si>
    <t>0701023</t>
  </si>
  <si>
    <t>Whale Branch Elem</t>
  </si>
  <si>
    <t>0701027</t>
  </si>
  <si>
    <t>Whale Branch Middle</t>
  </si>
  <si>
    <t>0701022</t>
  </si>
  <si>
    <t>Joseph S Shanklin Elem</t>
  </si>
  <si>
    <t>0701016</t>
  </si>
  <si>
    <t>Port Royal Elem</t>
  </si>
  <si>
    <t>0701036</t>
  </si>
  <si>
    <t>Whale Branch Early College Hig</t>
  </si>
  <si>
    <t>0701040</t>
  </si>
  <si>
    <t>Robert Smalls International
Academy</t>
  </si>
  <si>
    <t>0701014</t>
  </si>
  <si>
    <t>Ladys Island Elem</t>
  </si>
  <si>
    <t>0801015</t>
  </si>
  <si>
    <t>Berkeley 01</t>
  </si>
  <si>
    <t>Cainhoy Elem Middle</t>
  </si>
  <si>
    <t>0801029</t>
  </si>
  <si>
    <t>St Stephen Middle</t>
  </si>
  <si>
    <t>0801016</t>
  </si>
  <si>
    <t>Cross Elem</t>
  </si>
  <si>
    <t>0801020</t>
  </si>
  <si>
    <t>J K Gourdin Elem</t>
  </si>
  <si>
    <t>0801028</t>
  </si>
  <si>
    <t>St Stephen Elem</t>
  </si>
  <si>
    <t>0801006</t>
  </si>
  <si>
    <t>Cross High</t>
  </si>
  <si>
    <t>0801017</t>
  </si>
  <si>
    <t>College Park Elem</t>
  </si>
  <si>
    <t>0801011</t>
  </si>
  <si>
    <t>Berkeley Elem</t>
  </si>
  <si>
    <t>0801040</t>
  </si>
  <si>
    <t>Mount Holly Elementary</t>
  </si>
  <si>
    <t>0801046</t>
  </si>
  <si>
    <t>Goose Creek Elementary</t>
  </si>
  <si>
    <t>0801024</t>
  </si>
  <si>
    <t>Henry E Bonner Elem</t>
  </si>
  <si>
    <t>0801032</t>
  </si>
  <si>
    <t>College Park Middle</t>
  </si>
  <si>
    <t>0901009</t>
  </si>
  <si>
    <t>Calhoun 01</t>
  </si>
  <si>
    <t>St Matthews K-8 School</t>
  </si>
  <si>
    <t>1001615</t>
  </si>
  <si>
    <t>Charleston 01</t>
  </si>
  <si>
    <t>Greg Mathis Charter High</t>
  </si>
  <si>
    <t>1001115</t>
  </si>
  <si>
    <t>Simmons Pinckney Middle School</t>
  </si>
  <si>
    <t>1001040</t>
  </si>
  <si>
    <t>Mary Ford Elem</t>
  </si>
  <si>
    <t>1001076</t>
  </si>
  <si>
    <t>Sanders-Clyde Elem</t>
  </si>
  <si>
    <t>1001033</t>
  </si>
  <si>
    <t>Chicora Elem</t>
  </si>
  <si>
    <t>1001060</t>
  </si>
  <si>
    <t>Mitchell Elem</t>
  </si>
  <si>
    <t>1001101</t>
  </si>
  <si>
    <t>Charleston Progressive</t>
  </si>
  <si>
    <t>1001010</t>
  </si>
  <si>
    <t>Burke High</t>
  </si>
  <si>
    <t>1001045</t>
  </si>
  <si>
    <t>Minnie Hughes Elem</t>
  </si>
  <si>
    <t>1001067</t>
  </si>
  <si>
    <t>North Charleston Elem</t>
  </si>
  <si>
    <t>1001058</t>
  </si>
  <si>
    <t>Midland Park Primary</t>
  </si>
  <si>
    <t>1001002</t>
  </si>
  <si>
    <t>N Charleston High</t>
  </si>
  <si>
    <t>1001628</t>
  </si>
  <si>
    <t>Pattison's Acad For Compr Edu</t>
  </si>
  <si>
    <t>1001056</t>
  </si>
  <si>
    <t>St James-Santee Elem</t>
  </si>
  <si>
    <t>1001200</t>
  </si>
  <si>
    <t>Meeting Street Elementary School</t>
  </si>
  <si>
    <t>1001085</t>
  </si>
  <si>
    <t>Stono Park Elem</t>
  </si>
  <si>
    <t>1001001</t>
  </si>
  <si>
    <t>Baptist Hill High</t>
  </si>
  <si>
    <t>1001059</t>
  </si>
  <si>
    <t>Ellington Elem</t>
  </si>
  <si>
    <t>1001039</t>
  </si>
  <si>
    <t>Jane Edwards Elem</t>
  </si>
  <si>
    <t>1001111</t>
  </si>
  <si>
    <t>Jerry Zucker Middle School Sci</t>
  </si>
  <si>
    <t>Springfield Elem</t>
  </si>
  <si>
    <t>1101011</t>
  </si>
  <si>
    <t>Cherokee 01</t>
  </si>
  <si>
    <t>Mary Bramlett Elem</t>
  </si>
  <si>
    <t>1101015</t>
  </si>
  <si>
    <t>B D Lee Elem</t>
  </si>
  <si>
    <t>1101019</t>
  </si>
  <si>
    <t>Luther L Vaughan  Elem</t>
  </si>
  <si>
    <t>1101005</t>
  </si>
  <si>
    <t>Alma Elem</t>
  </si>
  <si>
    <t>1101010</t>
  </si>
  <si>
    <t>Draytonville Elem</t>
  </si>
  <si>
    <t>1201018</t>
  </si>
  <si>
    <t>Chester 01</t>
  </si>
  <si>
    <t>Chester Park Elem Of Inquiry</t>
  </si>
  <si>
    <t>1201021</t>
  </si>
  <si>
    <t>Chester Park Elem Literacy/Tec</t>
  </si>
  <si>
    <t>1201004</t>
  </si>
  <si>
    <t>Chester Middle</t>
  </si>
  <si>
    <t>1301019</t>
  </si>
  <si>
    <t>Chesterfield 01</t>
  </si>
  <si>
    <t>Petersburg Primary</t>
  </si>
  <si>
    <t>1301012</t>
  </si>
  <si>
    <t>Cheraw Primary</t>
  </si>
  <si>
    <t>1301027</t>
  </si>
  <si>
    <t>Pageland Elem</t>
  </si>
  <si>
    <t>1301026</t>
  </si>
  <si>
    <t>Cheraw Intermed</t>
  </si>
  <si>
    <t>1401005</t>
  </si>
  <si>
    <t>Clarendon 01</t>
  </si>
  <si>
    <t>Dr. Rose H. Wilder Elementary</t>
  </si>
  <si>
    <t>1402012</t>
  </si>
  <si>
    <t>Clarendon 02</t>
  </si>
  <si>
    <t>Manning Primary</t>
  </si>
  <si>
    <t>1402013</t>
  </si>
  <si>
    <t>Manning Elem</t>
  </si>
  <si>
    <t>1403019</t>
  </si>
  <si>
    <t>Clarendon 03</t>
  </si>
  <si>
    <t>Walker-Gamble Elem</t>
  </si>
  <si>
    <t>1501021</t>
  </si>
  <si>
    <t>Colleton 01</t>
  </si>
  <si>
    <t>Hendersonville Elem</t>
  </si>
  <si>
    <t>1501006</t>
  </si>
  <si>
    <t>Bells Elem</t>
  </si>
  <si>
    <t>1501008</t>
  </si>
  <si>
    <t>Black St Early Childhood Ctr</t>
  </si>
  <si>
    <t>1601018</t>
  </si>
  <si>
    <t>Darlington 01</t>
  </si>
  <si>
    <t>Pate Elem</t>
  </si>
  <si>
    <t>1601027</t>
  </si>
  <si>
    <t>Thornwell School/Arts</t>
  </si>
  <si>
    <t>1601034</t>
  </si>
  <si>
    <t>J.L. Cain Elementary</t>
  </si>
  <si>
    <t>1601032</t>
  </si>
  <si>
    <t>Southside Early Childhood Center</t>
  </si>
  <si>
    <t>1601036</t>
  </si>
  <si>
    <t>Bay Road Elementary</t>
  </si>
  <si>
    <t>Brockington Elem</t>
  </si>
  <si>
    <t>1703024</t>
  </si>
  <si>
    <t>Dillon 03</t>
  </si>
  <si>
    <t>Latta Elementary</t>
  </si>
  <si>
    <t>1704008</t>
  </si>
  <si>
    <t>Dillon 04</t>
  </si>
  <si>
    <t>South Elementary</t>
  </si>
  <si>
    <t>1704011</t>
  </si>
  <si>
    <t>Stewart Heights Elementary</t>
  </si>
  <si>
    <t>1802019</t>
  </si>
  <si>
    <t>Dorchester 02</t>
  </si>
  <si>
    <t>Windsor Hill Arts Infused Ele</t>
  </si>
  <si>
    <t>1802013</t>
  </si>
  <si>
    <t>Newington Elem</t>
  </si>
  <si>
    <t>1802031</t>
  </si>
  <si>
    <t>Alston-Bailey Elementary</t>
  </si>
  <si>
    <t>1802026</t>
  </si>
  <si>
    <t>River Oaks Middle</t>
  </si>
  <si>
    <t>1802017</t>
  </si>
  <si>
    <t>Oakbrook Elem</t>
  </si>
  <si>
    <t>1802024</t>
  </si>
  <si>
    <t>Eagle Nest Elem</t>
  </si>
  <si>
    <t>1804022</t>
  </si>
  <si>
    <t>Dorchester 04</t>
  </si>
  <si>
    <t>Harleyville-Ridgeville Middle</t>
  </si>
  <si>
    <t>1804016</t>
  </si>
  <si>
    <t>Harleyville Elem</t>
  </si>
  <si>
    <t>1901003</t>
  </si>
  <si>
    <t>Edgefield 01</t>
  </si>
  <si>
    <t>Douglas Elem</t>
  </si>
  <si>
    <t>1901005</t>
  </si>
  <si>
    <t>Johnston Elem</t>
  </si>
  <si>
    <t>2001014</t>
  </si>
  <si>
    <t>Fairfield 01</t>
  </si>
  <si>
    <t>Fairfield Elementary</t>
  </si>
  <si>
    <t>2001008</t>
  </si>
  <si>
    <t>Kelly Miller Elem</t>
  </si>
  <si>
    <t>2101600</t>
  </si>
  <si>
    <t>Florence 01</t>
  </si>
  <si>
    <t>Palmetto Youth Academy Charter</t>
  </si>
  <si>
    <t>2101016</t>
  </si>
  <si>
    <t>North Vista Elem</t>
  </si>
  <si>
    <t>2101013</t>
  </si>
  <si>
    <t>Theodore Lester Elem</t>
  </si>
  <si>
    <t>2101021</t>
  </si>
  <si>
    <t>Wallace Gregg Elem</t>
  </si>
  <si>
    <t>2101020</t>
  </si>
  <si>
    <t>Henry Timrod Elem</t>
  </si>
  <si>
    <t>2101019</t>
  </si>
  <si>
    <t>Dewey-Carter Elem</t>
  </si>
  <si>
    <t>2102028</t>
  </si>
  <si>
    <t>Florence 02</t>
  </si>
  <si>
    <t>Hannah-Pamplico Elem/Middle</t>
  </si>
  <si>
    <t>2103051</t>
  </si>
  <si>
    <t>Florence 03</t>
  </si>
  <si>
    <t>Main Street Elementary</t>
  </si>
  <si>
    <t>2103053</t>
  </si>
  <si>
    <t>Ronald E McNair Junior High</t>
  </si>
  <si>
    <t>2104043</t>
  </si>
  <si>
    <t>Florence 04</t>
  </si>
  <si>
    <t>2105047</t>
  </si>
  <si>
    <t>Florence 05</t>
  </si>
  <si>
    <t>Johnsonville Elem</t>
  </si>
  <si>
    <t>2201020</t>
  </si>
  <si>
    <t>Georgetown 01</t>
  </si>
  <si>
    <t>Plantersville Elem</t>
  </si>
  <si>
    <t>2201009</t>
  </si>
  <si>
    <t>Browns Ferry Elem</t>
  </si>
  <si>
    <t>2201023</t>
  </si>
  <si>
    <t>Sampit Elem</t>
  </si>
  <si>
    <t>2201016</t>
  </si>
  <si>
    <t>McDonald Elem</t>
  </si>
  <si>
    <t>2201022</t>
  </si>
  <si>
    <t>Rosemary Middle</t>
  </si>
  <si>
    <t>2301902</t>
  </si>
  <si>
    <t>Greenville 01</t>
  </si>
  <si>
    <t>Washington Center</t>
  </si>
  <si>
    <t>2301061</t>
  </si>
  <si>
    <t>Hollis Academy</t>
  </si>
  <si>
    <t>2301088</t>
  </si>
  <si>
    <t>Tanglewood Middle</t>
  </si>
  <si>
    <t>2301104</t>
  </si>
  <si>
    <t>Grove Elem</t>
  </si>
  <si>
    <t>2301115</t>
  </si>
  <si>
    <t>Thomas E. Kerns Elem</t>
  </si>
  <si>
    <t>2301095</t>
  </si>
  <si>
    <t>Welcome Elem</t>
  </si>
  <si>
    <t>2301114</t>
  </si>
  <si>
    <t>Cherrydale Elem</t>
  </si>
  <si>
    <t>2301028</t>
  </si>
  <si>
    <t>Alexander Elem</t>
  </si>
  <si>
    <t>2301066</t>
  </si>
  <si>
    <t>Lakeview Middle</t>
  </si>
  <si>
    <t>2301043</t>
  </si>
  <si>
    <t>Sue Cleveland Elem</t>
  </si>
  <si>
    <t>2301005</t>
  </si>
  <si>
    <t>Carolina Academy (High)</t>
  </si>
  <si>
    <t>2301042</t>
  </si>
  <si>
    <t>Berea Middle</t>
  </si>
  <si>
    <t>2301036</t>
  </si>
  <si>
    <t>Berea Elem</t>
  </si>
  <si>
    <t>2301069</t>
  </si>
  <si>
    <t>Monaview Elem</t>
  </si>
  <si>
    <t>2301031</t>
  </si>
  <si>
    <t>Armstrong Elem</t>
  </si>
  <si>
    <t>2301098</t>
  </si>
  <si>
    <t>Westcliffe Elem</t>
  </si>
  <si>
    <t>2301002</t>
  </si>
  <si>
    <t>Berea High</t>
  </si>
  <si>
    <t>2301054</t>
  </si>
  <si>
    <t>East North St Academy</t>
  </si>
  <si>
    <t>2301113</t>
  </si>
  <si>
    <t>Robert E. Cashion Elem.</t>
  </si>
  <si>
    <t>2301051</t>
  </si>
  <si>
    <t>Duncan Chapel Elem</t>
  </si>
  <si>
    <t>2301018</t>
  </si>
  <si>
    <t>Southside High</t>
  </si>
  <si>
    <t>2301084</t>
  </si>
  <si>
    <t>Slater Marietta Elem</t>
  </si>
  <si>
    <t>2450011</t>
  </si>
  <si>
    <t>Greenwood 50</t>
  </si>
  <si>
    <t>Mathews Elem</t>
  </si>
  <si>
    <t>2450018</t>
  </si>
  <si>
    <t>Woodfields Elem</t>
  </si>
  <si>
    <t>2450800</t>
  </si>
  <si>
    <t>Greenwood ECC</t>
  </si>
  <si>
    <t>2450008</t>
  </si>
  <si>
    <t>Eleanor S. Rice Elem.</t>
  </si>
  <si>
    <t>2451022</t>
  </si>
  <si>
    <t>Greenwood 51</t>
  </si>
  <si>
    <t>Ware Shoals Primary</t>
  </si>
  <si>
    <t>2452028</t>
  </si>
  <si>
    <t>Greenwood 52</t>
  </si>
  <si>
    <t>Ninety-Six Primary</t>
  </si>
  <si>
    <t>2501010</t>
  </si>
  <si>
    <t>Hampton 01</t>
  </si>
  <si>
    <t>Fennell Elem</t>
  </si>
  <si>
    <t>2501009</t>
  </si>
  <si>
    <t>Varnville Elementary</t>
  </si>
  <si>
    <t>2502017</t>
  </si>
  <si>
    <t>Hampton 02</t>
  </si>
  <si>
    <t>Estill Elem</t>
  </si>
  <si>
    <t>2601603</t>
  </si>
  <si>
    <t>Horry 01</t>
  </si>
  <si>
    <t>Academy of Hope Charter</t>
  </si>
  <si>
    <t>2601032</t>
  </si>
  <si>
    <t>Loris Elem</t>
  </si>
  <si>
    <t>2601045</t>
  </si>
  <si>
    <t>South Conway Elem</t>
  </si>
  <si>
    <t>2601025</t>
  </si>
  <si>
    <t>Homewood Elem</t>
  </si>
  <si>
    <t>2601021</t>
  </si>
  <si>
    <t>Daisy Elem</t>
  </si>
  <si>
    <t>2601601</t>
  </si>
  <si>
    <t>Bridgewater Academy Charter</t>
  </si>
  <si>
    <t>2601013</t>
  </si>
  <si>
    <t>Whittemore Park Middle</t>
  </si>
  <si>
    <t>2601056</t>
  </si>
  <si>
    <t>Palmetto Bays Elem</t>
  </si>
  <si>
    <t>2601072</t>
  </si>
  <si>
    <t>Myrtle Beach Child Development
Center</t>
  </si>
  <si>
    <t>2601023</t>
  </si>
  <si>
    <t>Green Sea Floyds Elem</t>
  </si>
  <si>
    <t>2601027</t>
  </si>
  <si>
    <t>Loris Middle</t>
  </si>
  <si>
    <t>2601039</t>
  </si>
  <si>
    <t>Pee Dee Elem</t>
  </si>
  <si>
    <t>2601073</t>
  </si>
  <si>
    <t>Myrtle Beach Primary</t>
  </si>
  <si>
    <t>2601054</t>
  </si>
  <si>
    <t>Socastee Elem</t>
  </si>
  <si>
    <t>2701011</t>
  </si>
  <si>
    <t>Jasper 01</t>
  </si>
  <si>
    <t>Ridgeland Elem</t>
  </si>
  <si>
    <t>2801011</t>
  </si>
  <si>
    <t>Kershaw 01</t>
  </si>
  <si>
    <t>Bethune Elem</t>
  </si>
  <si>
    <t>2801013</t>
  </si>
  <si>
    <t>Jackson Elem</t>
  </si>
  <si>
    <t>2801019</t>
  </si>
  <si>
    <t>2801020</t>
  </si>
  <si>
    <t>Mt. Pisgah Elementary</t>
  </si>
  <si>
    <t>2801025</t>
  </si>
  <si>
    <t>North Central Middle</t>
  </si>
  <si>
    <t>2901011</t>
  </si>
  <si>
    <t>Lancaster 01</t>
  </si>
  <si>
    <t>Brooklyn Springs Elem</t>
  </si>
  <si>
    <t>2901015</t>
  </si>
  <si>
    <t>Clinton Elem</t>
  </si>
  <si>
    <t>2901017</t>
  </si>
  <si>
    <t>Erwin Elementary</t>
  </si>
  <si>
    <t>2901010</t>
  </si>
  <si>
    <t>South Middle</t>
  </si>
  <si>
    <t>2901003</t>
  </si>
  <si>
    <t>A.R. Rucker Middle</t>
  </si>
  <si>
    <t>2901008</t>
  </si>
  <si>
    <t>Lancaster High</t>
  </si>
  <si>
    <t>3055006</t>
  </si>
  <si>
    <t>Laurens 55</t>
  </si>
  <si>
    <t>Ford Elem</t>
  </si>
  <si>
    <t>3055014</t>
  </si>
  <si>
    <t>Waterloo Elem</t>
  </si>
  <si>
    <t>3055013</t>
  </si>
  <si>
    <t>Sanders Middle</t>
  </si>
  <si>
    <t>3056023</t>
  </si>
  <si>
    <t>Laurens 56</t>
  </si>
  <si>
    <t>Eastside Elem</t>
  </si>
  <si>
    <t>3056022</t>
  </si>
  <si>
    <t>Joanna-Woodson Elem</t>
  </si>
  <si>
    <t>3101007</t>
  </si>
  <si>
    <t>Lee 01</t>
  </si>
  <si>
    <t>Dennis Elementary</t>
  </si>
  <si>
    <t>3101011</t>
  </si>
  <si>
    <t>Lower Lee Elem</t>
  </si>
  <si>
    <t>3201064</t>
  </si>
  <si>
    <t>Lexington 01</t>
  </si>
  <si>
    <t>Forts Pond Elem</t>
  </si>
  <si>
    <t>3201008</t>
  </si>
  <si>
    <t>Pelion Elem</t>
  </si>
  <si>
    <t>3201058</t>
  </si>
  <si>
    <t>Pelion Middle</t>
  </si>
  <si>
    <t>3201004</t>
  </si>
  <si>
    <t>Pelion High</t>
  </si>
  <si>
    <t>3201052</t>
  </si>
  <si>
    <t>Saxe Gotha Elem</t>
  </si>
  <si>
    <t>3201011</t>
  </si>
  <si>
    <t>Red Bank Elem</t>
  </si>
  <si>
    <t>3201049</t>
  </si>
  <si>
    <t>White Knoll Elem</t>
  </si>
  <si>
    <t>3201053</t>
  </si>
  <si>
    <t>White Knoll Middle</t>
  </si>
  <si>
    <t>3202029</t>
  </si>
  <si>
    <t>Lexington 02</t>
  </si>
  <si>
    <t>Cayce Elementary</t>
  </si>
  <si>
    <t>3202019</t>
  </si>
  <si>
    <t>Congaree Elem</t>
  </si>
  <si>
    <t>3202017</t>
  </si>
  <si>
    <t xml:space="preserve">Cyril B Busbee Creative Arts A </t>
  </si>
  <si>
    <t>3203028</t>
  </si>
  <si>
    <t>Lexington 03</t>
  </si>
  <si>
    <t>Batesburg-Leesville Elementary 
School</t>
  </si>
  <si>
    <t>3204040</t>
  </si>
  <si>
    <t>Lexington 04</t>
  </si>
  <si>
    <t>Sandhills Primary</t>
  </si>
  <si>
    <t>3204035</t>
  </si>
  <si>
    <t>Frances F Mack Intermediate</t>
  </si>
  <si>
    <t>3205045</t>
  </si>
  <si>
    <t>Lexington 05</t>
  </si>
  <si>
    <t>Seven Oaks Elem</t>
  </si>
  <si>
    <t>3205048</t>
  </si>
  <si>
    <t>Harbison West Elem</t>
  </si>
  <si>
    <t>3205044</t>
  </si>
  <si>
    <t>Leaphart Elem</t>
  </si>
  <si>
    <t>3205047</t>
  </si>
  <si>
    <t>Nursery Road Elem</t>
  </si>
  <si>
    <t>3205042</t>
  </si>
  <si>
    <t>Dutch Fork Elem</t>
  </si>
  <si>
    <t>3205049</t>
  </si>
  <si>
    <t>H E Corley Elem</t>
  </si>
  <si>
    <t>3301003</t>
  </si>
  <si>
    <t>McCormick 01</t>
  </si>
  <si>
    <t>McCormick Elem</t>
  </si>
  <si>
    <t>3410010</t>
  </si>
  <si>
    <t>Marion 10</t>
  </si>
  <si>
    <t>3410025</t>
  </si>
  <si>
    <t>Creek Bridge STEM Academy</t>
  </si>
  <si>
    <t>3410004</t>
  </si>
  <si>
    <t>Marion Intermediate</t>
  </si>
  <si>
    <t>3501029</t>
  </si>
  <si>
    <t>Marlboro 01</t>
  </si>
  <si>
    <t>Bennettsville Intermediate</t>
  </si>
  <si>
    <t>3501012</t>
  </si>
  <si>
    <t>Bennettsville Primary</t>
  </si>
  <si>
    <t>3601018</t>
  </si>
  <si>
    <t>Newberry 01</t>
  </si>
  <si>
    <t>Newberry Elem</t>
  </si>
  <si>
    <t>3601008</t>
  </si>
  <si>
    <t>Gallman Elem</t>
  </si>
  <si>
    <t>3601020</t>
  </si>
  <si>
    <t>Newberry Middle</t>
  </si>
  <si>
    <t>3601015</t>
  </si>
  <si>
    <t>Reuben Elem</t>
  </si>
  <si>
    <t>3701031</t>
  </si>
  <si>
    <t>Oconee 01</t>
  </si>
  <si>
    <t>Blue Ridge Elementary</t>
  </si>
  <si>
    <t>3701028</t>
  </si>
  <si>
    <t>Orchard Park Elem</t>
  </si>
  <si>
    <t>3701016</t>
  </si>
  <si>
    <t>James M Brown Elem</t>
  </si>
  <si>
    <t>3701027</t>
  </si>
  <si>
    <t>Fair-Oak Elem</t>
  </si>
  <si>
    <t>3809057</t>
  </si>
  <si>
    <t>Orangeburg</t>
  </si>
  <si>
    <t>Mellichamp Elementary School</t>
  </si>
  <si>
    <t>3809022</t>
  </si>
  <si>
    <t>Vance-Providence Elementary
School</t>
  </si>
  <si>
    <t>3809056</t>
  </si>
  <si>
    <t>Rivelon Elmentary School</t>
  </si>
  <si>
    <t>3809019</t>
  </si>
  <si>
    <t>Holly Hill Elementary School</t>
  </si>
  <si>
    <t>3809055</t>
  </si>
  <si>
    <t>Hunter-Kindard-Tyler Elementary 
School</t>
  </si>
  <si>
    <t>3809021</t>
  </si>
  <si>
    <t>St. James-Gaillard Elementary
School</t>
  </si>
  <si>
    <t>3809039</t>
  </si>
  <si>
    <t>Sheridan Elementary School</t>
  </si>
  <si>
    <t>3901029</t>
  </si>
  <si>
    <t>Pickens 01</t>
  </si>
  <si>
    <t>McKissick Academy of Science and 
Technology</t>
  </si>
  <si>
    <t>3901015</t>
  </si>
  <si>
    <t>Crosswell Elem</t>
  </si>
  <si>
    <t>3901028</t>
  </si>
  <si>
    <t>West End Elem</t>
  </si>
  <si>
    <t>3901022</t>
  </si>
  <si>
    <t>Liberty Elementary</t>
  </si>
  <si>
    <t>3901025</t>
  </si>
  <si>
    <t>Pickens Elem</t>
  </si>
  <si>
    <t>3901031</t>
  </si>
  <si>
    <t>Libery Primary</t>
  </si>
  <si>
    <t>4001092</t>
  </si>
  <si>
    <t>Richland 01</t>
  </si>
  <si>
    <t>Watkins-Nance Elem</t>
  </si>
  <si>
    <t>4001067</t>
  </si>
  <si>
    <t>W A Perry Middle</t>
  </si>
  <si>
    <t>4001089</t>
  </si>
  <si>
    <t>Burton Pack Elem</t>
  </si>
  <si>
    <t>4001042</t>
  </si>
  <si>
    <t>Hyatt Park Elem</t>
  </si>
  <si>
    <t>4001011</t>
  </si>
  <si>
    <t>C A Johnson High</t>
  </si>
  <si>
    <t>4001036</t>
  </si>
  <si>
    <t>Gadsden Elem</t>
  </si>
  <si>
    <t>4001037</t>
  </si>
  <si>
    <t>Gibbes Middle</t>
  </si>
  <si>
    <t>4001019</t>
  </si>
  <si>
    <t>Alcorn Middle</t>
  </si>
  <si>
    <t>4001053</t>
  </si>
  <si>
    <t>Edward E. Taylor Elementary</t>
  </si>
  <si>
    <t>4001062</t>
  </si>
  <si>
    <t>J P Thomas Elem</t>
  </si>
  <si>
    <t>4001016</t>
  </si>
  <si>
    <t>St Andrews Middle</t>
  </si>
  <si>
    <t>4001090</t>
  </si>
  <si>
    <t>Pine Grove Elem</t>
  </si>
  <si>
    <t>Rosewood Elem</t>
  </si>
  <si>
    <t>4002075</t>
  </si>
  <si>
    <t>Richland 02</t>
  </si>
  <si>
    <t>Joseph Keels Elem</t>
  </si>
  <si>
    <t>4002073</t>
  </si>
  <si>
    <t>L W Conder Elem</t>
  </si>
  <si>
    <t>4002103</t>
  </si>
  <si>
    <t>Jackson Creek Elementary</t>
  </si>
  <si>
    <t>4002077</t>
  </si>
  <si>
    <t>Windsor Elem</t>
  </si>
  <si>
    <t>4002086</t>
  </si>
  <si>
    <t>Killian Elem</t>
  </si>
  <si>
    <t>4002096</t>
  </si>
  <si>
    <t>Bridge Creek Elementary</t>
  </si>
  <si>
    <t>4002094</t>
  </si>
  <si>
    <t>Polo Road Elem</t>
  </si>
  <si>
    <t>4002083</t>
  </si>
  <si>
    <t>Rice Creek Elem</t>
  </si>
  <si>
    <t>4002079</t>
  </si>
  <si>
    <t>Richland Northeast High</t>
  </si>
  <si>
    <t>4101006</t>
  </si>
  <si>
    <t>Saluda 01</t>
  </si>
  <si>
    <t>Saluda Elem</t>
  </si>
  <si>
    <t>4101007</t>
  </si>
  <si>
    <t>Saluda Primary</t>
  </si>
  <si>
    <t>4201010</t>
  </si>
  <si>
    <t>Spartanburg 01</t>
  </si>
  <si>
    <t>Inman Elem</t>
  </si>
  <si>
    <t>4201007</t>
  </si>
  <si>
    <t>O P Earle Elem</t>
  </si>
  <si>
    <t>4201009</t>
  </si>
  <si>
    <t>Holly Spgs Motlow Elem</t>
  </si>
  <si>
    <t>4202020</t>
  </si>
  <si>
    <t>Spartanburg 02</t>
  </si>
  <si>
    <t>James H Hendrix Elem</t>
  </si>
  <si>
    <t>4202019</t>
  </si>
  <si>
    <t>Cooley Spgs-Fingerville Elem</t>
  </si>
  <si>
    <t>4202023</t>
  </si>
  <si>
    <t>Mayo Elem</t>
  </si>
  <si>
    <t>4202018</t>
  </si>
  <si>
    <t>Chesnee Elem</t>
  </si>
  <si>
    <t>4203030</t>
  </si>
  <si>
    <t>Spartanburg 03</t>
  </si>
  <si>
    <t>Cowpens Elem</t>
  </si>
  <si>
    <t>4203028</t>
  </si>
  <si>
    <t>Cannons Elem</t>
  </si>
  <si>
    <t>4204040</t>
  </si>
  <si>
    <t>Spartanburg 04</t>
  </si>
  <si>
    <t>Woodruff Primary</t>
  </si>
  <si>
    <t>4205046</t>
  </si>
  <si>
    <t>Spartanburg 05</t>
  </si>
  <si>
    <t>Duncan Elementry School of the 
Arts</t>
  </si>
  <si>
    <t>4205052</t>
  </si>
  <si>
    <t>Wellford Acad Of Science/Tech</t>
  </si>
  <si>
    <t>4205045</t>
  </si>
  <si>
    <t>D R Hill Middle</t>
  </si>
  <si>
    <t>4206065</t>
  </si>
  <si>
    <t>Spartanburg 06</t>
  </si>
  <si>
    <t>Jesse S Bobo Elem</t>
  </si>
  <si>
    <t>4206067</t>
  </si>
  <si>
    <t>Woodland Hgts Elem</t>
  </si>
  <si>
    <t>4206061</t>
  </si>
  <si>
    <t>Lone Oak Elem</t>
  </si>
  <si>
    <t>4206054</t>
  </si>
  <si>
    <t>Fairforest Middle</t>
  </si>
  <si>
    <t>4207077</t>
  </si>
  <si>
    <t>Spartanburg 07</t>
  </si>
  <si>
    <t>Cleveland Academy of Leadership</t>
  </si>
  <si>
    <t>4207085</t>
  </si>
  <si>
    <t>Mary H Wright Elem</t>
  </si>
  <si>
    <t>4207068</t>
  </si>
  <si>
    <t>Carver Middle</t>
  </si>
  <si>
    <t>4301031</t>
  </si>
  <si>
    <t>Sumter 01</t>
  </si>
  <si>
    <t>Lemira Elementary</t>
  </si>
  <si>
    <t>4301029</t>
  </si>
  <si>
    <t>Crosswell Drive Elementary</t>
  </si>
  <si>
    <t>4301010</t>
  </si>
  <si>
    <t>R. E. Davis College Preparatory 
School</t>
  </si>
  <si>
    <t>4301044</t>
  </si>
  <si>
    <t>Chestnut Oaks Middle</t>
  </si>
  <si>
    <t>4301017</t>
  </si>
  <si>
    <t>Rafting Creek Elementary</t>
  </si>
  <si>
    <t>4301039</t>
  </si>
  <si>
    <t>Willow Drive Elementary</t>
  </si>
  <si>
    <t>4401012</t>
  </si>
  <si>
    <t>Union 01</t>
  </si>
  <si>
    <t>Foster Park Elem</t>
  </si>
  <si>
    <t>4401007</t>
  </si>
  <si>
    <t>Buffalo Elem</t>
  </si>
  <si>
    <t>4501025</t>
  </si>
  <si>
    <t>Williamsburg 01</t>
  </si>
  <si>
    <t>Hemingway MB Lee Middle</t>
  </si>
  <si>
    <t>4501013</t>
  </si>
  <si>
    <t>Anderson Primary</t>
  </si>
  <si>
    <t>4501024</t>
  </si>
  <si>
    <t>Hemingway Elem</t>
  </si>
  <si>
    <t>4601049</t>
  </si>
  <si>
    <t>York 01</t>
  </si>
  <si>
    <t>Harold C. Johnson Elementary</t>
  </si>
  <si>
    <t>4601008</t>
  </si>
  <si>
    <t>4602011</t>
  </si>
  <si>
    <t>York 02</t>
  </si>
  <si>
    <t>Bethany Elem</t>
  </si>
  <si>
    <t>4602018</t>
  </si>
  <si>
    <t>Larne Elementary</t>
  </si>
  <si>
    <t>4602014</t>
  </si>
  <si>
    <t>Kinard Elem</t>
  </si>
  <si>
    <t>4603602</t>
  </si>
  <si>
    <t>York 03</t>
  </si>
  <si>
    <t>Palmetto School-Children's 
Attention Home</t>
  </si>
  <si>
    <t>4603026</t>
  </si>
  <si>
    <t>Finley Road Elem</t>
  </si>
  <si>
    <t>4603020</t>
  </si>
  <si>
    <t>Belleview Elem</t>
  </si>
  <si>
    <t>4603032</t>
  </si>
  <si>
    <t>4603800</t>
  </si>
  <si>
    <t>Central Child Development Ctr</t>
  </si>
  <si>
    <t>4603035</t>
  </si>
  <si>
    <t>York Road Elem</t>
  </si>
  <si>
    <t>4603031</t>
  </si>
  <si>
    <t>Richmond Dr Elem</t>
  </si>
  <si>
    <t>4604042</t>
  </si>
  <si>
    <t>York 04</t>
  </si>
  <si>
    <t>Riverview Elem</t>
  </si>
  <si>
    <t>4604053</t>
  </si>
  <si>
    <t>Springfield Middle</t>
  </si>
  <si>
    <t>4604056</t>
  </si>
  <si>
    <t>Sugar Creek Elementary</t>
  </si>
  <si>
    <t>4604052</t>
  </si>
  <si>
    <t>4604043</t>
  </si>
  <si>
    <t>Ft Mill Elem</t>
  </si>
  <si>
    <t>4701049</t>
  </si>
  <si>
    <t>SC Public Charter 
School District</t>
  </si>
  <si>
    <t>Meyers Center for Special Children</t>
  </si>
  <si>
    <t>4701048</t>
  </si>
  <si>
    <t>Legacy Early College</t>
  </si>
  <si>
    <t>4701029</t>
  </si>
  <si>
    <t>Pee Dee Math Science &amp; Tech
Academy</t>
  </si>
  <si>
    <t>4701051</t>
  </si>
  <si>
    <t>Bettis Preparatory Leadership
Academy</t>
  </si>
  <si>
    <t>4701053</t>
  </si>
  <si>
    <t>Polaris Tech Charter School</t>
  </si>
  <si>
    <t>4701042</t>
  </si>
  <si>
    <t>Felton Lab Charter School</t>
  </si>
  <si>
    <t>4701060</t>
  </si>
  <si>
    <t>Butler Academy</t>
  </si>
  <si>
    <t>4701006</t>
  </si>
  <si>
    <t>Spartanburg Preparatory School</t>
  </si>
  <si>
    <t>4701058</t>
  </si>
  <si>
    <t>Renaissance Collegiate Academy</t>
  </si>
  <si>
    <t>4801014</t>
  </si>
  <si>
    <t>Charter Institute at 
Erskine</t>
  </si>
  <si>
    <t>Clear Dot Charter</t>
  </si>
  <si>
    <t>4801004</t>
  </si>
  <si>
    <t>Royal Oaks Academy of the Arts 
and Sciences</t>
  </si>
  <si>
    <t>4801013</t>
  </si>
  <si>
    <t>Calhoun Falls Charter School</t>
  </si>
  <si>
    <t>4801009</t>
  </si>
  <si>
    <t>Midlands STEM Institute</t>
  </si>
  <si>
    <t>4801017</t>
  </si>
  <si>
    <t>Summit Classical School</t>
  </si>
  <si>
    <t>4801012</t>
  </si>
  <si>
    <t>Cyber Academy of South Carolina</t>
  </si>
  <si>
    <t>5208002</t>
  </si>
  <si>
    <t>Department of Juvenile Justice</t>
  </si>
  <si>
    <t>Empowerment and Enrichment 
Academy</t>
  </si>
  <si>
    <t>5209023</t>
  </si>
  <si>
    <t>Department of Corrections
N04</t>
  </si>
  <si>
    <t>Ridgeland High</t>
  </si>
  <si>
    <t>5209017</t>
  </si>
  <si>
    <t>Allendale</t>
  </si>
  <si>
    <t>5209011</t>
  </si>
  <si>
    <t>Sara Babb High</t>
  </si>
  <si>
    <t xml:space="preserve">FY 22 Final  Statewide Per pupil </t>
  </si>
  <si>
    <t>Department of Corrections</t>
  </si>
  <si>
    <t>SC Department of Juvenile Justice</t>
  </si>
  <si>
    <t>Final FY 22 State funds provided to LEAs</t>
  </si>
  <si>
    <t>Updated with the Final FY 22 payments and FY 22 135th day student counts</t>
  </si>
  <si>
    <t>FY 22 135 Day ADM</t>
  </si>
  <si>
    <t>SC Department of Corrections</t>
  </si>
  <si>
    <t xml:space="preserve">FY 22 High Need LEA State funds Per Pupil </t>
  </si>
  <si>
    <t>In FY 22, The state of SC had 4 school districts consolidate into 2 school districts (Clarendon 1 and 3  and Hampton1 and 2)</t>
  </si>
  <si>
    <t>FY 22 Per Pupil</t>
  </si>
  <si>
    <t xml:space="preserve">FY 23 Projected Statewide Per pupil </t>
  </si>
  <si>
    <t>Projected FY 23 State funds provided to LEAs</t>
  </si>
  <si>
    <t>Projected FY 23 Per pupil</t>
  </si>
  <si>
    <t>The FY 23 per pupil amount is only a projected amount.  South Carolina updates student enrollment at the 45th day of school and the 135th day of school.  Revenue provided to districts is also adjusted at these intervals.</t>
  </si>
  <si>
    <t>South Carolina Department of Education</t>
  </si>
  <si>
    <t>FY 23 Projected High-Need LEA Per Pupil</t>
  </si>
  <si>
    <t>Districts</t>
  </si>
  <si>
    <t>Census Population</t>
  </si>
  <si>
    <t>Census Poverty</t>
  </si>
  <si>
    <t>SAIPE%</t>
  </si>
  <si>
    <t>Per pupil</t>
  </si>
  <si>
    <t>Palmetto Unified</t>
  </si>
  <si>
    <t>Spartanburg School District 1</t>
  </si>
  <si>
    <t>Charleston County School District</t>
  </si>
  <si>
    <t>Richland School District 2</t>
  </si>
  <si>
    <t>FY 23 Projected High-Poverty LEA Per Pupil</t>
  </si>
  <si>
    <t>Clarendon School District 3*</t>
  </si>
  <si>
    <t>Clarendon School District 1*</t>
  </si>
  <si>
    <t>Total # Actively Enrolled Students</t>
  </si>
  <si>
    <t>Pupils in Poverty</t>
  </si>
  <si>
    <t>Yes</t>
  </si>
  <si>
    <t>Poverty Percentage</t>
  </si>
  <si>
    <t>North Aiken Elem/Pinecrest 
Annex</t>
  </si>
  <si>
    <t>Ridge Spring-Monetta 
Elementary</t>
  </si>
  <si>
    <t>Ridge Spring Monetta 
Middle</t>
  </si>
  <si>
    <t>0301004</t>
  </si>
  <si>
    <t>Allendale-Fairfax 
Elementary</t>
  </si>
  <si>
    <t>0301001</t>
  </si>
  <si>
    <t>Allendale Fairfax High</t>
  </si>
  <si>
    <t>South Fant School of Early 
Ed.</t>
  </si>
  <si>
    <t>West Market School of 
Early Ed.</t>
  </si>
  <si>
    <t>Macedonia 
Elementary-Middle</t>
  </si>
  <si>
    <t>0645012</t>
  </si>
  <si>
    <t>Barnwell Elem</t>
  </si>
  <si>
    <t>0701008</t>
  </si>
  <si>
    <t>Beaufort Elem</t>
  </si>
  <si>
    <t>Robert Smalls International 
Academy</t>
  </si>
  <si>
    <t>0801023</t>
  </si>
  <si>
    <t>Sangaree Elem</t>
  </si>
  <si>
    <t>0801038</t>
  </si>
  <si>
    <t>Sangaree Intermed</t>
  </si>
  <si>
    <t>Simmons Pinckney Middle 
School</t>
  </si>
  <si>
    <t>Pattison's Acad For Compr 
Edu</t>
  </si>
  <si>
    <t>Meeting Street Elementary 
School</t>
  </si>
  <si>
    <t>1001062</t>
  </si>
  <si>
    <t>Morningside Middle</t>
  </si>
  <si>
    <t>1001042</t>
  </si>
  <si>
    <t>W B Goodwin Elem</t>
  </si>
  <si>
    <t>1001018</t>
  </si>
  <si>
    <t>Military Magnet Academy</t>
  </si>
  <si>
    <t>1101002</t>
  </si>
  <si>
    <t>John E Ewing Middle</t>
  </si>
  <si>
    <t>1101021</t>
  </si>
  <si>
    <t>Limestone/Central Elem</t>
  </si>
  <si>
    <t>1101025</t>
  </si>
  <si>
    <t>Blacksburg Primary</t>
  </si>
  <si>
    <t>1101020</t>
  </si>
  <si>
    <t>Blacksburg Elem</t>
  </si>
  <si>
    <t>1101024</t>
  </si>
  <si>
    <t>Gaffney Middle</t>
  </si>
  <si>
    <t>1101009</t>
  </si>
  <si>
    <t>Corinth Elem</t>
  </si>
  <si>
    <t>1101007</t>
  </si>
  <si>
    <t>Blacksburg Middle</t>
  </si>
  <si>
    <t>1101003</t>
  </si>
  <si>
    <t>Gaffney High</t>
  </si>
  <si>
    <t>1101022</t>
  </si>
  <si>
    <t>Grassy Pond Elem</t>
  </si>
  <si>
    <t>1101023</t>
  </si>
  <si>
    <t>Northwest Elem</t>
  </si>
  <si>
    <t>1101001</t>
  </si>
  <si>
    <t>Blacksburg High</t>
  </si>
  <si>
    <t>Chester Park Elem Of 
Inquiry</t>
  </si>
  <si>
    <t>Chester Park Elem 
Literacy/Tec</t>
  </si>
  <si>
    <t>Chesterfield
01</t>
  </si>
  <si>
    <t>1404003</t>
  </si>
  <si>
    <t>Clarendon 04</t>
  </si>
  <si>
    <t>Scott's Branch Middle</t>
  </si>
  <si>
    <t>1404004</t>
  </si>
  <si>
    <t>Dr. Rose H. Wilder 
Elementary</t>
  </si>
  <si>
    <t>Black St Early Childhood 
Ctr</t>
  </si>
  <si>
    <t>Southside Early Childhood 
Center</t>
  </si>
  <si>
    <t>1601031</t>
  </si>
  <si>
    <t>Darlington Middle</t>
  </si>
  <si>
    <t>1704005</t>
  </si>
  <si>
    <t>Dillon High School</t>
  </si>
  <si>
    <t>Windsor Hill Arts Infused 
Ele</t>
  </si>
  <si>
    <t>1802030</t>
  </si>
  <si>
    <t>Dr. Eugene Sires 
Elementary</t>
  </si>
  <si>
    <t>Harleyville-Ridgeville 
Middle</t>
  </si>
  <si>
    <t>2001009</t>
  </si>
  <si>
    <t>McCrorey-Liston School of 
Tech</t>
  </si>
  <si>
    <t>Palmetto Youth Academy 
Charter</t>
  </si>
  <si>
    <t>2101800</t>
  </si>
  <si>
    <t>R.N. Beck Child 
Development Center</t>
  </si>
  <si>
    <t>Hannah-Pamplico 
Elem/Middle</t>
  </si>
  <si>
    <t>2103050</t>
  </si>
  <si>
    <t>Lake City ECC</t>
  </si>
  <si>
    <t>2104042</t>
  </si>
  <si>
    <t>Johnson Middle</t>
  </si>
  <si>
    <t>Georgetown
01</t>
  </si>
  <si>
    <t>2201015</t>
  </si>
  <si>
    <t>Maryville Elem</t>
  </si>
  <si>
    <t>2201027</t>
  </si>
  <si>
    <t>Carvers Bay Middle</t>
  </si>
  <si>
    <t>2201026</t>
  </si>
  <si>
    <t>Carvers Bay High</t>
  </si>
  <si>
    <t>2201008</t>
  </si>
  <si>
    <t>Andrews Elem</t>
  </si>
  <si>
    <t>2201013</t>
  </si>
  <si>
    <t>Georgetown Middle</t>
  </si>
  <si>
    <t>Greenwood
50</t>
  </si>
  <si>
    <t>2450014</t>
  </si>
  <si>
    <t>Pinecrest Elem</t>
  </si>
  <si>
    <t>2451024</t>
  </si>
  <si>
    <t>Greenwood
51</t>
  </si>
  <si>
    <t>Ware Shoals Elem/Middle</t>
  </si>
  <si>
    <t>2450003</t>
  </si>
  <si>
    <t>Northside Middle</t>
  </si>
  <si>
    <t>2450009</t>
  </si>
  <si>
    <t>Lakeview Elem</t>
  </si>
  <si>
    <t>2450017</t>
  </si>
  <si>
    <t>Brewer Middle</t>
  </si>
  <si>
    <t>2450028</t>
  </si>
  <si>
    <t>Dr. Benjamin E. Mays 
Elementary</t>
  </si>
  <si>
    <t>2450012</t>
  </si>
  <si>
    <t>Merrywood Elem</t>
  </si>
  <si>
    <t>2450029</t>
  </si>
  <si>
    <t>Westview Middle</t>
  </si>
  <si>
    <t>2451020</t>
  </si>
  <si>
    <t>Ware Shoals High</t>
  </si>
  <si>
    <t>Greenwood
52</t>
  </si>
  <si>
    <t>2450030</t>
  </si>
  <si>
    <t>Greenwood Early 
Childhood Center and 
Montessori School</t>
  </si>
  <si>
    <t>2450001</t>
  </si>
  <si>
    <t>Emerald High</t>
  </si>
  <si>
    <t>2452027</t>
  </si>
  <si>
    <t>Ninety Six Elem</t>
  </si>
  <si>
    <t>2452026</t>
  </si>
  <si>
    <t>Edgewood Middle</t>
  </si>
  <si>
    <t>2450002</t>
  </si>
  <si>
    <t>Greenwood High</t>
  </si>
  <si>
    <t>2452025</t>
  </si>
  <si>
    <t>Ninety Six High</t>
  </si>
  <si>
    <t>2450016</t>
  </si>
  <si>
    <t>Hodges Elem</t>
  </si>
  <si>
    <t>2503008</t>
  </si>
  <si>
    <t>Hampton</t>
  </si>
  <si>
    <t>Estill Elementary</t>
  </si>
  <si>
    <t>2503007</t>
  </si>
  <si>
    <t>Fennell Elementary</t>
  </si>
  <si>
    <t>2503004</t>
  </si>
  <si>
    <t>Estill Middle</t>
  </si>
  <si>
    <t>Bridgewater Academy 
Charter</t>
  </si>
  <si>
    <t>Myrtle Beach Child 
Development Center</t>
  </si>
  <si>
    <t>2601064</t>
  </si>
  <si>
    <t>HCS Early College High</t>
  </si>
  <si>
    <t>2801026</t>
  </si>
  <si>
    <t>North Central Elementary</t>
  </si>
  <si>
    <t>3056018</t>
  </si>
  <si>
    <t>M S Bailey Child Dev Ctr</t>
  </si>
  <si>
    <t>3101012</t>
  </si>
  <si>
    <t>West Lee Elem</t>
  </si>
  <si>
    <t>3201005</t>
  </si>
  <si>
    <t>Gilbert Elementary</t>
  </si>
  <si>
    <t>3202027</t>
  </si>
  <si>
    <t>Herbert A Wood Elem</t>
  </si>
  <si>
    <t>3203029</t>
  </si>
  <si>
    <t>Batesburg-Leesville Middle 
School</t>
  </si>
  <si>
    <t>Frances F Mack 
Intermediate</t>
  </si>
  <si>
    <t>3204800</t>
  </si>
  <si>
    <t>Lexington Four Early 
Childhood</t>
  </si>
  <si>
    <t>3205039</t>
  </si>
  <si>
    <t>Irmo High</t>
  </si>
  <si>
    <t>3301002</t>
  </si>
  <si>
    <t>McCormick
01</t>
  </si>
  <si>
    <t>McCormick Middle</t>
  </si>
  <si>
    <t>3410413</t>
  </si>
  <si>
    <t>Mullins ECC ANNEX</t>
  </si>
  <si>
    <t>Creek Bridge STEM
Academy</t>
  </si>
  <si>
    <t>3501023</t>
  </si>
  <si>
    <t>Clio Elem/Middle</t>
  </si>
  <si>
    <t>3701020</t>
  </si>
  <si>
    <t>Tamassee-Salem Elem</t>
  </si>
  <si>
    <t>Mellichamp Elementary 
School</t>
  </si>
  <si>
    <t>Vance-Providence 
Elementary School</t>
  </si>
  <si>
    <t>St. James-Gaillard 
Elementary School</t>
  </si>
  <si>
    <t>3809040</t>
  </si>
  <si>
    <t>Whittaker Elementary 
School</t>
  </si>
  <si>
    <t>3809027</t>
  </si>
  <si>
    <t>Robert E. Howard Middle 
School</t>
  </si>
  <si>
    <t>Holly Hill Elementary 
School</t>
  </si>
  <si>
    <t>McKissick Academy of 
Science and Technology</t>
  </si>
  <si>
    <t>Liberty Primary</t>
  </si>
  <si>
    <t>3901030</t>
  </si>
  <si>
    <t xml:space="preserve">Liberty Middle </t>
  </si>
  <si>
    <t>Edward E. Taylor 
Elementary</t>
  </si>
  <si>
    <t>4001905</t>
  </si>
  <si>
    <t>Pendergrass Fairwold 
School</t>
  </si>
  <si>
    <t>4002076</t>
  </si>
  <si>
    <t>L B Nelson Elem</t>
  </si>
  <si>
    <t>Spartanburg
01</t>
  </si>
  <si>
    <t>Spartanburg
02</t>
  </si>
  <si>
    <t>Cooley Spgs-Fingerville 
Elem</t>
  </si>
  <si>
    <t>4202090</t>
  </si>
  <si>
    <t>Shoally Creek Elementary</t>
  </si>
  <si>
    <t>Spartanburg
03</t>
  </si>
  <si>
    <t>4203034</t>
  </si>
  <si>
    <t>Pacolet Elem</t>
  </si>
  <si>
    <t>4204042</t>
  </si>
  <si>
    <t>Spartanburg
04</t>
  </si>
  <si>
    <t>Woodruff Elem</t>
  </si>
  <si>
    <t>Spartanburg
05</t>
  </si>
  <si>
    <t>Duncan Elementry School
of the Arts</t>
  </si>
  <si>
    <t>Wellford Acad Of 
Science/Tech</t>
  </si>
  <si>
    <t>Spartanburg
06</t>
  </si>
  <si>
    <t>4206057</t>
  </si>
  <si>
    <t>Arcadia Elem</t>
  </si>
  <si>
    <t>Spartanburg
07</t>
  </si>
  <si>
    <t>4207200</t>
  </si>
  <si>
    <t>Meeting St 
Acad-Spartanburg</t>
  </si>
  <si>
    <t>R. E. Davis College 
Preparatory School</t>
  </si>
  <si>
    <t>Williamsburg
01</t>
  </si>
  <si>
    <t>Harold C. Johnson 
Elementary</t>
  </si>
  <si>
    <t>4603029</t>
  </si>
  <si>
    <t>Northside Elem</t>
  </si>
  <si>
    <t>4603033</t>
  </si>
  <si>
    <t>Sunset Park Center for 
Accelerated Studies</t>
  </si>
  <si>
    <t>4603036</t>
  </si>
  <si>
    <t>Independence Elem</t>
  </si>
  <si>
    <t>4603023</t>
  </si>
  <si>
    <t>Ebinport Elem</t>
  </si>
  <si>
    <t>4604057</t>
  </si>
  <si>
    <t>Banks Trail Middle</t>
  </si>
  <si>
    <t>Meyers Center for Special 
Children</t>
  </si>
  <si>
    <t>Pee Dee Math Science &amp; 
Tech Academy</t>
  </si>
  <si>
    <t>Polaris Tech Charter 
School</t>
  </si>
  <si>
    <t>4701065</t>
  </si>
  <si>
    <t>Learn4Life Charleston</t>
  </si>
  <si>
    <t>Spartanburg Preparatory 
School</t>
  </si>
  <si>
    <t>4701055</t>
  </si>
  <si>
    <t>Charleston Advancement 
Academy High School</t>
  </si>
  <si>
    <t>4701064</t>
  </si>
  <si>
    <t>Lowcountry Acceleration 
Academy</t>
  </si>
  <si>
    <t>Charter 
Institute at 
Erskine</t>
  </si>
  <si>
    <t>Calhoun Falls Charter 
School</t>
  </si>
  <si>
    <t>Royal Oaks Academy of the 
Arts and Sciences</t>
  </si>
  <si>
    <t>Cyber Academy of South 
Carolina</t>
  </si>
  <si>
    <t>4801020</t>
  </si>
  <si>
    <t>Cherokee Charter School</t>
  </si>
  <si>
    <t>5205003</t>
  </si>
  <si>
    <t>John De La Howe
L12</t>
  </si>
  <si>
    <t>Governor's School for 
Agriculture at John de la 
Howe</t>
  </si>
  <si>
    <t>5207011</t>
  </si>
  <si>
    <t>SC School for the Deaf and the Blind</t>
  </si>
  <si>
    <t>Cedar Springs Academy</t>
  </si>
  <si>
    <t>5207010</t>
  </si>
  <si>
    <t>SC School For Blind 
Elem/Middle</t>
  </si>
  <si>
    <t>5208003</t>
  </si>
  <si>
    <t>Department of Juvenile Justice
Juvenile 
Jun12</t>
  </si>
  <si>
    <t>Evaluation &amp; Detention Ctr</t>
  </si>
  <si>
    <t>5209007</t>
  </si>
  <si>
    <t>Department of Corrections
Correction
N04</t>
  </si>
  <si>
    <t>Manning HS</t>
  </si>
  <si>
    <t>5364001</t>
  </si>
  <si>
    <t>Governor's 
School for 
the Arts and 
Humanities</t>
  </si>
  <si>
    <t>Governor's School for the 
Arts and Humanities</t>
  </si>
  <si>
    <t>5395001</t>
  </si>
  <si>
    <t xml:space="preserve">Governor's 
School for Science and Mathematics 
</t>
  </si>
  <si>
    <t>SC Department of Education- Highest Poverty Schools- FY 22</t>
  </si>
  <si>
    <t>03480</t>
  </si>
  <si>
    <t>01440</t>
  </si>
  <si>
    <t>03390</t>
  </si>
  <si>
    <t>*-This district consolidated with Clarendon 3 in FY 22</t>
  </si>
  <si>
    <t>*-These districts consolidated in FY 22 so the per pupil amount is displayed under Clarendon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</si>
</sst>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49" fontId="4" fillId="0" borderId="1" xfId="2" applyNumberFormat="1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horizontal="left" vertical="top" wrapText="1"/>
    </xf>
    <xf numFmtId="43" fontId="0" fillId="0" borderId="0" xfId="1" applyFont="1" applyFill="1"/>
    <xf numFmtId="9" fontId="4" fillId="0" borderId="1" xfId="2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vertical="top" wrapText="1"/>
    </xf>
    <xf numFmtId="3" fontId="4" fillId="0" borderId="1" xfId="2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 wrapText="1"/>
    </xf>
    <xf numFmtId="0" fontId="0" fillId="0" borderId="0" xfId="0"/>
    <xf numFmtId="43" fontId="2" fillId="0" borderId="0" xfId="1" applyFont="1"/>
    <xf numFmtId="43" fontId="0" fillId="0" borderId="0" xfId="1" applyFont="1"/>
    <xf numFmtId="0" fontId="0" fillId="0" borderId="0" xfId="0" applyAlignment="1">
      <alignment vertical="top" wrapText="1"/>
    </xf>
    <xf numFmtId="43" fontId="0" fillId="0" borderId="0" xfId="1" applyFont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10" fontId="0" fillId="0" borderId="1" xfId="2" applyNumberFormat="1" applyFont="1" applyFill="1" applyBorder="1" applyAlignment="1">
      <alignment vertical="top"/>
    </xf>
    <xf numFmtId="43" fontId="0" fillId="0" borderId="1" xfId="1" applyFont="1" applyFill="1" applyBorder="1" applyAlignment="1">
      <alignment vertical="top"/>
    </xf>
    <xf numFmtId="43" fontId="0" fillId="0" borderId="1" xfId="1" applyFont="1" applyFill="1" applyBorder="1" applyAlignment="1">
      <alignment horizontal="center" vertical="top"/>
    </xf>
    <xf numFmtId="10" fontId="0" fillId="0" borderId="0" xfId="0" applyNumberFormat="1"/>
    <xf numFmtId="9" fontId="4" fillId="0" borderId="1" xfId="2" quotePrefix="1" applyFont="1" applyFill="1" applyBorder="1" applyAlignment="1">
      <alignment vertical="top" wrapText="1"/>
    </xf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0" fontId="0" fillId="0" borderId="0" xfId="0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0" xfId="0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3" fontId="0" fillId="0" borderId="0" xfId="0" applyNumberFormat="1"/>
    <xf numFmtId="0" fontId="6" fillId="4" borderId="0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left" vertical="top" wrapText="1" indent="1"/>
    </xf>
    <xf numFmtId="0" fontId="7" fillId="0" borderId="1" xfId="3" applyFont="1" applyFill="1" applyBorder="1" applyAlignment="1">
      <alignment horizontal="left" vertical="top" indent="1"/>
    </xf>
    <xf numFmtId="0" fontId="7" fillId="6" borderId="1" xfId="3" applyFont="1" applyFill="1" applyBorder="1" applyAlignment="1">
      <alignment horizontal="left" vertical="top" indent="1"/>
    </xf>
    <xf numFmtId="9" fontId="6" fillId="4" borderId="1" xfId="5" applyFont="1" applyFill="1" applyBorder="1" applyAlignment="1">
      <alignment horizontal="center"/>
    </xf>
    <xf numFmtId="9" fontId="10" fillId="3" borderId="1" xfId="5" applyFont="1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11" fillId="4" borderId="0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left" vertical="top" indent="1"/>
    </xf>
    <xf numFmtId="0" fontId="7" fillId="2" borderId="1" xfId="3" applyFont="1" applyFill="1" applyBorder="1" applyAlignment="1">
      <alignment horizontal="left" vertical="top" wrapText="1" indent="1"/>
    </xf>
    <xf numFmtId="0" fontId="9" fillId="2" borderId="1" xfId="3" applyFont="1" applyFill="1" applyBorder="1" applyAlignment="1">
      <alignment horizontal="left" indent="1"/>
    </xf>
    <xf numFmtId="9" fontId="6" fillId="3" borderId="1" xfId="5" applyFont="1" applyFill="1" applyBorder="1" applyAlignment="1">
      <alignment horizontal="center" vertical="top"/>
    </xf>
    <xf numFmtId="9" fontId="10" fillId="3" borderId="1" xfId="5" applyFont="1" applyFill="1" applyBorder="1" applyAlignment="1">
      <alignment horizontal="center" vertical="top" wrapText="1"/>
    </xf>
    <xf numFmtId="9" fontId="4" fillId="0" borderId="3" xfId="2" applyFont="1" applyFill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0" fontId="0" fillId="0" borderId="3" xfId="2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2" fillId="0" borderId="0" xfId="1" applyFont="1" applyAlignment="1">
      <alignment vertical="top"/>
    </xf>
    <xf numFmtId="0" fontId="2" fillId="0" borderId="0" xfId="0" applyFont="1"/>
    <xf numFmtId="0" fontId="12" fillId="0" borderId="0" xfId="0" applyFont="1"/>
    <xf numFmtId="10" fontId="0" fillId="0" borderId="0" xfId="2" applyNumberFormat="1" applyFont="1"/>
    <xf numFmtId="10" fontId="2" fillId="0" borderId="0" xfId="2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/>
    <xf numFmtId="49" fontId="13" fillId="0" borderId="0" xfId="0" applyNumberFormat="1" applyFont="1" applyAlignment="1">
      <alignment horizontal="left"/>
    </xf>
    <xf numFmtId="0" fontId="7" fillId="0" borderId="0" xfId="0" applyFont="1"/>
    <xf numFmtId="3" fontId="7" fillId="0" borderId="0" xfId="0" applyNumberFormat="1" applyFont="1" applyAlignment="1">
      <alignment horizontal="right" indent="2"/>
    </xf>
    <xf numFmtId="9" fontId="0" fillId="4" borderId="0" xfId="5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4" fillId="3" borderId="5" xfId="0" applyFont="1" applyFill="1" applyBorder="1" applyAlignment="1">
      <alignment horizontal="center" vertical="center"/>
    </xf>
    <xf numFmtId="9" fontId="0" fillId="3" borderId="1" xfId="5" applyFont="1" applyFill="1" applyBorder="1" applyAlignment="1">
      <alignment horizontal="center"/>
    </xf>
    <xf numFmtId="0" fontId="8" fillId="5" borderId="5" xfId="4" applyFont="1" applyFill="1" applyBorder="1" applyAlignment="1">
      <alignment horizontal="center" vertical="center" wrapText="1"/>
    </xf>
    <xf numFmtId="9" fontId="10" fillId="3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indent="1"/>
    </xf>
    <xf numFmtId="3" fontId="9" fillId="7" borderId="1" xfId="0" applyNumberFormat="1" applyFont="1" applyFill="1" applyBorder="1" applyAlignment="1">
      <alignment horizontal="right"/>
    </xf>
    <xf numFmtId="3" fontId="9" fillId="7" borderId="2" xfId="0" applyNumberFormat="1" applyFont="1" applyFill="1" applyBorder="1" applyAlignment="1">
      <alignment horizontal="right"/>
    </xf>
    <xf numFmtId="9" fontId="0" fillId="4" borderId="1" xfId="5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left" vertical="top" wrapText="1" indent="1"/>
    </xf>
    <xf numFmtId="164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5" borderId="4" xfId="4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</cellXfs>
  <cellStyles count="6">
    <cellStyle name="Comma" xfId="1" builtinId="3"/>
    <cellStyle name="Normal" xfId="0" builtinId="0"/>
    <cellStyle name="Normal 2" xfId="3" xr:uid="{00000000-0005-0000-0000-000002000000}"/>
    <cellStyle name="Normal_Sheet1 2" xfId="4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zoomScaleNormal="100" workbookViewId="0">
      <pane xSplit="4" ySplit="5" topLeftCell="E44" activePane="bottomRight" state="frozen"/>
      <selection pane="topRight" activeCell="E1" sqref="E1"/>
      <selection pane="bottomLeft" activeCell="A3" sqref="A3"/>
      <selection pane="bottomRight" activeCell="D46" sqref="D46"/>
    </sheetView>
  </sheetViews>
  <sheetFormatPr defaultRowHeight="15" x14ac:dyDescent="0.25"/>
  <cols>
    <col min="1" max="1" width="9.140625" style="17" customWidth="1"/>
    <col min="2" max="3" width="9.140625" style="17"/>
    <col min="4" max="4" width="13.85546875" style="17" customWidth="1"/>
    <col min="5" max="5" width="11.85546875" style="17" customWidth="1"/>
    <col min="6" max="6" width="10.140625" style="17" customWidth="1"/>
    <col min="7" max="7" width="27.5703125" style="17" customWidth="1"/>
    <col min="8" max="8" width="9.140625" style="17"/>
    <col min="9" max="9" width="11.7109375" style="17" customWidth="1"/>
    <col min="10" max="16384" width="9.140625" style="17"/>
  </cols>
  <sheetData>
    <row r="1" spans="1:10" x14ac:dyDescent="0.25">
      <c r="A1" s="112" t="s">
        <v>139</v>
      </c>
      <c r="B1" s="112"/>
      <c r="C1" s="112"/>
      <c r="D1" s="112"/>
      <c r="E1" s="112"/>
      <c r="F1" s="112"/>
      <c r="G1" s="112"/>
    </row>
    <row r="2" spans="1:10" x14ac:dyDescent="0.25">
      <c r="A2" s="112" t="s">
        <v>140</v>
      </c>
      <c r="B2" s="112"/>
      <c r="C2" s="112"/>
      <c r="D2" s="112"/>
      <c r="E2" s="112"/>
      <c r="F2" s="112"/>
      <c r="G2" s="112"/>
    </row>
    <row r="3" spans="1:10" x14ac:dyDescent="0.25">
      <c r="A3" s="9"/>
      <c r="B3" s="9"/>
      <c r="C3" s="9"/>
      <c r="D3" s="9"/>
      <c r="E3" s="9"/>
      <c r="F3" s="9"/>
      <c r="G3" s="9"/>
    </row>
    <row r="4" spans="1:10" ht="55.5" customHeight="1" x14ac:dyDescent="0.25">
      <c r="A4" s="112" t="s">
        <v>0</v>
      </c>
      <c r="B4" s="112"/>
      <c r="C4" s="112"/>
      <c r="D4" s="112"/>
      <c r="E4" s="112"/>
      <c r="F4" s="112"/>
      <c r="G4" s="112"/>
      <c r="J4" s="18"/>
    </row>
    <row r="5" spans="1:10" ht="53.25" customHeight="1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  <c r="H5" s="19" t="s">
        <v>8</v>
      </c>
      <c r="I5" s="4" t="s">
        <v>9</v>
      </c>
      <c r="J5" s="4" t="s">
        <v>134</v>
      </c>
    </row>
    <row r="6" spans="1:10" ht="51" x14ac:dyDescent="0.25">
      <c r="A6" s="6" t="s">
        <v>10</v>
      </c>
      <c r="B6" s="7">
        <v>45</v>
      </c>
      <c r="C6" s="6" t="s">
        <v>11</v>
      </c>
      <c r="D6" s="6" t="s">
        <v>12</v>
      </c>
      <c r="E6" s="8">
        <v>8688</v>
      </c>
      <c r="F6" s="8">
        <v>1226</v>
      </c>
      <c r="G6" s="8">
        <v>539</v>
      </c>
      <c r="H6" s="20">
        <v>0.43964110929853178</v>
      </c>
      <c r="I6" s="21">
        <v>1032.6500000000001</v>
      </c>
      <c r="J6" s="22" t="s">
        <v>13</v>
      </c>
    </row>
    <row r="7" spans="1:10" ht="63.75" x14ac:dyDescent="0.25">
      <c r="A7" s="6" t="s">
        <v>10</v>
      </c>
      <c r="B7" s="7">
        <v>45</v>
      </c>
      <c r="C7" s="6" t="s">
        <v>14</v>
      </c>
      <c r="D7" s="6" t="s">
        <v>15</v>
      </c>
      <c r="E7" s="8">
        <v>86175</v>
      </c>
      <c r="F7" s="8">
        <v>13996</v>
      </c>
      <c r="G7" s="8">
        <v>5987</v>
      </c>
      <c r="H7" s="20">
        <v>0.42776507573592454</v>
      </c>
      <c r="I7" s="21">
        <v>11691.87</v>
      </c>
      <c r="J7" s="22" t="s">
        <v>13</v>
      </c>
    </row>
    <row r="8" spans="1:10" ht="38.25" x14ac:dyDescent="0.25">
      <c r="A8" s="6" t="s">
        <v>10</v>
      </c>
      <c r="B8" s="7">
        <v>45</v>
      </c>
      <c r="C8" s="6" t="s">
        <v>16</v>
      </c>
      <c r="D8" s="6" t="s">
        <v>17</v>
      </c>
      <c r="E8" s="8">
        <v>4738</v>
      </c>
      <c r="F8" s="8">
        <v>805</v>
      </c>
      <c r="G8" s="8">
        <v>337</v>
      </c>
      <c r="H8" s="20">
        <v>0.41863354037267081</v>
      </c>
      <c r="I8" s="21">
        <v>805.6</v>
      </c>
      <c r="J8" s="22" t="s">
        <v>13</v>
      </c>
    </row>
    <row r="9" spans="1:10" ht="38.25" x14ac:dyDescent="0.25">
      <c r="A9" s="6" t="s">
        <v>10</v>
      </c>
      <c r="B9" s="7">
        <v>45</v>
      </c>
      <c r="C9" s="6" t="s">
        <v>18</v>
      </c>
      <c r="D9" s="6" t="s">
        <v>19</v>
      </c>
      <c r="E9" s="8">
        <v>18615</v>
      </c>
      <c r="F9" s="8">
        <v>2908</v>
      </c>
      <c r="G9" s="8">
        <v>1211</v>
      </c>
      <c r="H9" s="20">
        <v>0.41643741403026135</v>
      </c>
      <c r="I9" s="21">
        <v>2746.79</v>
      </c>
      <c r="J9" s="22" t="s">
        <v>13</v>
      </c>
    </row>
    <row r="10" spans="1:10" ht="38.25" x14ac:dyDescent="0.25">
      <c r="A10" s="6" t="s">
        <v>10</v>
      </c>
      <c r="B10" s="7">
        <v>45</v>
      </c>
      <c r="C10" s="6" t="s">
        <v>20</v>
      </c>
      <c r="D10" s="6" t="s">
        <v>21</v>
      </c>
      <c r="E10" s="8">
        <v>8564</v>
      </c>
      <c r="F10" s="8">
        <v>1060</v>
      </c>
      <c r="G10" s="8">
        <v>440</v>
      </c>
      <c r="H10" s="20">
        <v>0.41509433962264153</v>
      </c>
      <c r="I10" s="21">
        <v>657.98</v>
      </c>
      <c r="J10" s="22" t="s">
        <v>13</v>
      </c>
    </row>
    <row r="11" spans="1:10" ht="38.25" x14ac:dyDescent="0.25">
      <c r="A11" s="6" t="s">
        <v>10</v>
      </c>
      <c r="B11" s="7">
        <v>45</v>
      </c>
      <c r="C11" s="6" t="s">
        <v>22</v>
      </c>
      <c r="D11" s="6" t="s">
        <v>23</v>
      </c>
      <c r="E11" s="8">
        <v>4698</v>
      </c>
      <c r="F11" s="8">
        <v>803</v>
      </c>
      <c r="G11" s="8">
        <v>320</v>
      </c>
      <c r="H11" s="20">
        <v>0.39850560398505602</v>
      </c>
      <c r="I11" s="21">
        <v>574.83000000000004</v>
      </c>
      <c r="J11" s="22" t="s">
        <v>13</v>
      </c>
    </row>
    <row r="12" spans="1:10" ht="38.25" x14ac:dyDescent="0.25">
      <c r="A12" s="6" t="s">
        <v>10</v>
      </c>
      <c r="B12" s="7">
        <v>45</v>
      </c>
      <c r="C12" s="6" t="s">
        <v>24</v>
      </c>
      <c r="D12" s="6" t="s">
        <v>25</v>
      </c>
      <c r="E12" s="8">
        <v>6725</v>
      </c>
      <c r="F12" s="8">
        <v>943</v>
      </c>
      <c r="G12" s="8">
        <v>374</v>
      </c>
      <c r="H12" s="20">
        <v>0.39660657476139977</v>
      </c>
      <c r="I12" s="21">
        <v>634</v>
      </c>
      <c r="J12" s="22" t="s">
        <v>13</v>
      </c>
    </row>
    <row r="13" spans="1:10" ht="38.25" x14ac:dyDescent="0.25">
      <c r="A13" s="6" t="s">
        <v>10</v>
      </c>
      <c r="B13" s="7">
        <v>45</v>
      </c>
      <c r="C13" s="6" t="s">
        <v>26</v>
      </c>
      <c r="D13" s="6" t="s">
        <v>27</v>
      </c>
      <c r="E13" s="8">
        <v>30657</v>
      </c>
      <c r="F13" s="8">
        <v>5134</v>
      </c>
      <c r="G13" s="8">
        <v>1938</v>
      </c>
      <c r="H13" s="20">
        <v>0.37748344370860926</v>
      </c>
      <c r="I13" s="21">
        <v>3996.63</v>
      </c>
      <c r="J13" s="22" t="s">
        <v>13</v>
      </c>
    </row>
    <row r="14" spans="1:10" ht="38.25" x14ac:dyDescent="0.25">
      <c r="A14" s="6" t="s">
        <v>10</v>
      </c>
      <c r="B14" s="7">
        <v>45</v>
      </c>
      <c r="C14" s="6" t="s">
        <v>28</v>
      </c>
      <c r="D14" s="6" t="s">
        <v>29</v>
      </c>
      <c r="E14" s="8">
        <v>11430</v>
      </c>
      <c r="F14" s="8">
        <v>2127</v>
      </c>
      <c r="G14" s="8">
        <v>799</v>
      </c>
      <c r="H14" s="20">
        <v>0.37564645039962391</v>
      </c>
      <c r="I14" s="21">
        <v>2050.48</v>
      </c>
      <c r="J14" s="22" t="s">
        <v>13</v>
      </c>
    </row>
    <row r="15" spans="1:10" ht="38.25" x14ac:dyDescent="0.25">
      <c r="A15" s="6" t="s">
        <v>10</v>
      </c>
      <c r="B15" s="7">
        <v>45</v>
      </c>
      <c r="C15" s="6" t="s">
        <v>30</v>
      </c>
      <c r="D15" s="6" t="s">
        <v>31</v>
      </c>
      <c r="E15" s="8">
        <v>30368</v>
      </c>
      <c r="F15" s="8">
        <v>4642</v>
      </c>
      <c r="G15" s="8">
        <v>1689</v>
      </c>
      <c r="H15" s="20">
        <v>0.36385178802240414</v>
      </c>
      <c r="I15" s="21">
        <v>3139.86</v>
      </c>
      <c r="J15" s="22" t="s">
        <v>13</v>
      </c>
    </row>
    <row r="16" spans="1:10" ht="25.5" x14ac:dyDescent="0.25">
      <c r="A16" s="6" t="s">
        <v>10</v>
      </c>
      <c r="B16" s="7">
        <v>45</v>
      </c>
      <c r="C16" s="6" t="s">
        <v>32</v>
      </c>
      <c r="D16" s="6" t="s">
        <v>33</v>
      </c>
      <c r="E16" s="8">
        <v>23247</v>
      </c>
      <c r="F16" s="8">
        <v>4376</v>
      </c>
      <c r="G16" s="8">
        <v>1432</v>
      </c>
      <c r="H16" s="20">
        <v>0.32723948811700182</v>
      </c>
      <c r="I16" s="21">
        <v>3857.35</v>
      </c>
      <c r="J16" s="22" t="s">
        <v>13</v>
      </c>
    </row>
    <row r="17" spans="1:10" ht="25.5" x14ac:dyDescent="0.25">
      <c r="A17" s="6" t="s">
        <v>10</v>
      </c>
      <c r="B17" s="7">
        <v>45</v>
      </c>
      <c r="C17" s="6" t="s">
        <v>34</v>
      </c>
      <c r="D17" s="6" t="s">
        <v>35</v>
      </c>
      <c r="E17" s="8">
        <v>16828</v>
      </c>
      <c r="F17" s="8">
        <v>2486</v>
      </c>
      <c r="G17" s="8">
        <v>778</v>
      </c>
      <c r="H17" s="20">
        <v>0.31295253419147223</v>
      </c>
      <c r="I17" s="21">
        <v>1611.27</v>
      </c>
      <c r="J17" s="22" t="s">
        <v>13</v>
      </c>
    </row>
    <row r="18" spans="1:10" ht="38.25" x14ac:dyDescent="0.25">
      <c r="A18" s="6" t="s">
        <v>10</v>
      </c>
      <c r="B18" s="7">
        <v>45</v>
      </c>
      <c r="C18" s="6" t="s">
        <v>36</v>
      </c>
      <c r="D18" s="6" t="s">
        <v>37</v>
      </c>
      <c r="E18" s="8">
        <v>7754</v>
      </c>
      <c r="F18" s="8">
        <v>1139</v>
      </c>
      <c r="G18" s="8">
        <v>350</v>
      </c>
      <c r="H18" s="20">
        <v>0.30728709394205445</v>
      </c>
      <c r="I18" s="21">
        <v>1203.1300000000001</v>
      </c>
      <c r="J18" s="22" t="s">
        <v>13</v>
      </c>
    </row>
    <row r="19" spans="1:10" ht="38.25" x14ac:dyDescent="0.25">
      <c r="A19" s="6" t="s">
        <v>10</v>
      </c>
      <c r="B19" s="7">
        <v>45</v>
      </c>
      <c r="C19" s="6" t="s">
        <v>38</v>
      </c>
      <c r="D19" s="6" t="s">
        <v>39</v>
      </c>
      <c r="E19" s="8">
        <v>6312</v>
      </c>
      <c r="F19" s="8">
        <v>857</v>
      </c>
      <c r="G19" s="8">
        <v>263</v>
      </c>
      <c r="H19" s="20">
        <v>0.30688448074679114</v>
      </c>
      <c r="I19" s="21">
        <v>634.95000000000005</v>
      </c>
      <c r="J19" s="22" t="s">
        <v>13</v>
      </c>
    </row>
    <row r="20" spans="1:10" ht="38.25" x14ac:dyDescent="0.25">
      <c r="A20" s="6" t="s">
        <v>10</v>
      </c>
      <c r="B20" s="7">
        <v>45</v>
      </c>
      <c r="C20" s="6" t="s">
        <v>40</v>
      </c>
      <c r="D20" s="6" t="s">
        <v>41</v>
      </c>
      <c r="E20" s="8">
        <v>37677</v>
      </c>
      <c r="F20" s="8">
        <v>6146</v>
      </c>
      <c r="G20" s="8">
        <v>1879</v>
      </c>
      <c r="H20" s="20">
        <v>0.30572730231044581</v>
      </c>
      <c r="I20" s="21">
        <v>5094.24</v>
      </c>
      <c r="J20" s="22" t="s">
        <v>13</v>
      </c>
    </row>
    <row r="21" spans="1:10" ht="38.25" x14ac:dyDescent="0.25">
      <c r="A21" s="6" t="s">
        <v>10</v>
      </c>
      <c r="B21" s="7">
        <v>45</v>
      </c>
      <c r="C21" s="6" t="s">
        <v>42</v>
      </c>
      <c r="D21" s="6" t="s">
        <v>43</v>
      </c>
      <c r="E21" s="8">
        <v>20929</v>
      </c>
      <c r="F21" s="8">
        <v>3943</v>
      </c>
      <c r="G21" s="8">
        <v>1185</v>
      </c>
      <c r="H21" s="20">
        <v>0.30053258939893485</v>
      </c>
      <c r="I21" s="21">
        <v>3117.81</v>
      </c>
      <c r="J21" s="22" t="s">
        <v>13</v>
      </c>
    </row>
    <row r="22" spans="1:10" ht="25.5" x14ac:dyDescent="0.25">
      <c r="A22" s="6"/>
      <c r="B22" s="7"/>
      <c r="C22" s="83">
        <v>5209</v>
      </c>
      <c r="D22" s="6" t="s">
        <v>907</v>
      </c>
      <c r="E22" s="8"/>
      <c r="F22" s="8">
        <v>10</v>
      </c>
      <c r="G22" s="8">
        <v>3</v>
      </c>
      <c r="H22" s="20">
        <v>0.3</v>
      </c>
      <c r="I22" s="21">
        <v>431.55</v>
      </c>
      <c r="J22" s="22" t="s">
        <v>13</v>
      </c>
    </row>
    <row r="23" spans="1:10" ht="38.25" x14ac:dyDescent="0.25">
      <c r="A23" s="6" t="s">
        <v>10</v>
      </c>
      <c r="B23" s="7">
        <v>45</v>
      </c>
      <c r="C23" s="6" t="s">
        <v>44</v>
      </c>
      <c r="D23" s="6" t="s">
        <v>45</v>
      </c>
      <c r="E23" s="8">
        <v>66618</v>
      </c>
      <c r="F23" s="8">
        <v>10811</v>
      </c>
      <c r="G23" s="8">
        <v>3153</v>
      </c>
      <c r="H23" s="20">
        <v>0.29164739617056701</v>
      </c>
      <c r="I23" s="21">
        <v>9479.0300000000007</v>
      </c>
      <c r="J23" s="22" t="s">
        <v>13</v>
      </c>
    </row>
    <row r="24" spans="1:10" ht="25.5" x14ac:dyDescent="0.25">
      <c r="A24" s="6" t="s">
        <v>10</v>
      </c>
      <c r="B24" s="7">
        <v>45</v>
      </c>
      <c r="C24" s="6" t="s">
        <v>46</v>
      </c>
      <c r="D24" s="6" t="s">
        <v>47</v>
      </c>
      <c r="E24" s="8">
        <v>30073</v>
      </c>
      <c r="F24" s="8">
        <v>4150</v>
      </c>
      <c r="G24" s="8">
        <v>1202</v>
      </c>
      <c r="H24" s="20">
        <v>0.28963855421686746</v>
      </c>
      <c r="I24" s="21">
        <v>2474.59</v>
      </c>
      <c r="J24" s="22" t="s">
        <v>13</v>
      </c>
    </row>
    <row r="25" spans="1:10" ht="38.25" x14ac:dyDescent="0.25">
      <c r="A25" s="6" t="s">
        <v>10</v>
      </c>
      <c r="B25" s="7">
        <v>45</v>
      </c>
      <c r="C25" s="6" t="s">
        <v>48</v>
      </c>
      <c r="D25" s="6" t="s">
        <v>49</v>
      </c>
      <c r="E25" s="8">
        <v>26118</v>
      </c>
      <c r="F25" s="8">
        <v>3795</v>
      </c>
      <c r="G25" s="8">
        <v>1079</v>
      </c>
      <c r="H25" s="20">
        <v>0.28432147562582344</v>
      </c>
      <c r="I25" s="21">
        <v>3996.63</v>
      </c>
      <c r="J25" s="22" t="s">
        <v>13</v>
      </c>
    </row>
    <row r="26" spans="1:10" ht="38.25" x14ac:dyDescent="0.25">
      <c r="A26" s="6" t="s">
        <v>10</v>
      </c>
      <c r="B26" s="7">
        <v>45</v>
      </c>
      <c r="C26" s="6" t="s">
        <v>50</v>
      </c>
      <c r="D26" s="6" t="s">
        <v>51</v>
      </c>
      <c r="E26" s="8">
        <v>9463</v>
      </c>
      <c r="F26" s="8">
        <v>820</v>
      </c>
      <c r="G26" s="8">
        <v>233</v>
      </c>
      <c r="H26" s="20">
        <v>0.28414634146341461</v>
      </c>
      <c r="I26" s="21">
        <v>3702.48</v>
      </c>
      <c r="J26" s="22" t="s">
        <v>13</v>
      </c>
    </row>
    <row r="27" spans="1:10" ht="25.5" x14ac:dyDescent="0.25">
      <c r="A27" s="6" t="s">
        <v>10</v>
      </c>
      <c r="B27" s="7">
        <v>45</v>
      </c>
      <c r="C27" s="6" t="s">
        <v>52</v>
      </c>
      <c r="D27" s="6" t="s">
        <v>53</v>
      </c>
      <c r="E27" s="8">
        <v>27316</v>
      </c>
      <c r="F27" s="8">
        <v>4253</v>
      </c>
      <c r="G27" s="8">
        <v>1187</v>
      </c>
      <c r="H27" s="20">
        <v>0.27909710792381848</v>
      </c>
      <c r="I27" s="21">
        <v>3786.78</v>
      </c>
      <c r="J27" s="22" t="s">
        <v>13</v>
      </c>
    </row>
    <row r="28" spans="1:10" ht="38.25" x14ac:dyDescent="0.25">
      <c r="A28" s="6" t="s">
        <v>10</v>
      </c>
      <c r="B28" s="7">
        <v>45</v>
      </c>
      <c r="C28" s="6" t="s">
        <v>54</v>
      </c>
      <c r="D28" s="6" t="s">
        <v>55</v>
      </c>
      <c r="E28" s="8">
        <v>217928</v>
      </c>
      <c r="F28" s="8">
        <v>28227</v>
      </c>
      <c r="G28" s="8">
        <v>7852</v>
      </c>
      <c r="H28" s="20">
        <v>0.27817338009707016</v>
      </c>
      <c r="I28" s="21">
        <v>22108.81</v>
      </c>
      <c r="J28" s="22" t="s">
        <v>13</v>
      </c>
    </row>
    <row r="29" spans="1:10" ht="25.5" x14ac:dyDescent="0.25">
      <c r="A29" s="6" t="s">
        <v>10</v>
      </c>
      <c r="B29" s="7">
        <v>45</v>
      </c>
      <c r="C29" s="6" t="s">
        <v>56</v>
      </c>
      <c r="D29" s="6" t="s">
        <v>57</v>
      </c>
      <c r="E29" s="8">
        <v>7232</v>
      </c>
      <c r="F29" s="8">
        <v>1343</v>
      </c>
      <c r="G29" s="8">
        <v>366</v>
      </c>
      <c r="H29" s="20">
        <v>0.27252419955323903</v>
      </c>
      <c r="I29" s="21">
        <v>1493.37</v>
      </c>
      <c r="J29" s="22" t="s">
        <v>13</v>
      </c>
    </row>
    <row r="30" spans="1:10" ht="38.25" x14ac:dyDescent="0.25">
      <c r="A30" s="6" t="s">
        <v>10</v>
      </c>
      <c r="B30" s="7">
        <v>45</v>
      </c>
      <c r="C30" s="6" t="s">
        <v>58</v>
      </c>
      <c r="D30" s="6" t="s">
        <v>59</v>
      </c>
      <c r="E30" s="8">
        <v>6834</v>
      </c>
      <c r="F30" s="8">
        <v>1223</v>
      </c>
      <c r="G30" s="8">
        <v>329</v>
      </c>
      <c r="H30" s="20">
        <v>0.26901062959934585</v>
      </c>
      <c r="I30" s="21">
        <v>653.66999999999996</v>
      </c>
      <c r="J30" s="22" t="s">
        <v>13</v>
      </c>
    </row>
    <row r="31" spans="1:10" ht="38.25" x14ac:dyDescent="0.25">
      <c r="A31" s="6" t="s">
        <v>10</v>
      </c>
      <c r="B31" s="7">
        <v>45</v>
      </c>
      <c r="C31" s="6" t="s">
        <v>60</v>
      </c>
      <c r="D31" s="6" t="s">
        <v>61</v>
      </c>
      <c r="E31" s="8">
        <v>22347</v>
      </c>
      <c r="F31" s="8">
        <v>3189</v>
      </c>
      <c r="G31" s="8">
        <v>857</v>
      </c>
      <c r="H31" s="20">
        <v>0.26873628096582003</v>
      </c>
      <c r="I31" s="21">
        <v>2281.31</v>
      </c>
      <c r="J31" s="22" t="s">
        <v>13</v>
      </c>
    </row>
    <row r="32" spans="1:10" ht="38.25" x14ac:dyDescent="0.25">
      <c r="A32" s="6" t="s">
        <v>10</v>
      </c>
      <c r="B32" s="7">
        <v>45</v>
      </c>
      <c r="C32" s="6" t="s">
        <v>62</v>
      </c>
      <c r="D32" s="6" t="s">
        <v>63</v>
      </c>
      <c r="E32" s="8">
        <v>7473</v>
      </c>
      <c r="F32" s="8">
        <v>1314</v>
      </c>
      <c r="G32" s="8">
        <v>352</v>
      </c>
      <c r="H32" s="20">
        <v>0.26788432267884321</v>
      </c>
      <c r="I32" s="21">
        <v>1516.32</v>
      </c>
      <c r="J32" s="22" t="s">
        <v>13</v>
      </c>
    </row>
    <row r="33" spans="1:10" ht="38.25" x14ac:dyDescent="0.25">
      <c r="A33" s="6" t="s">
        <v>10</v>
      </c>
      <c r="B33" s="7">
        <v>45</v>
      </c>
      <c r="C33" s="6" t="s">
        <v>64</v>
      </c>
      <c r="D33" s="6" t="s">
        <v>65</v>
      </c>
      <c r="E33" s="8">
        <v>21105</v>
      </c>
      <c r="F33" s="8">
        <v>3175</v>
      </c>
      <c r="G33" s="8">
        <v>840</v>
      </c>
      <c r="H33" s="20">
        <v>0.26456692913385826</v>
      </c>
      <c r="I33" s="21">
        <v>2771.33</v>
      </c>
      <c r="J33" s="22" t="s">
        <v>13</v>
      </c>
    </row>
    <row r="34" spans="1:10" ht="38.25" x14ac:dyDescent="0.25">
      <c r="A34" s="6" t="s">
        <v>10</v>
      </c>
      <c r="B34" s="7">
        <v>45</v>
      </c>
      <c r="C34" s="6" t="s">
        <v>66</v>
      </c>
      <c r="D34" s="6" t="s">
        <v>67</v>
      </c>
      <c r="E34" s="8">
        <v>6566</v>
      </c>
      <c r="F34" s="8">
        <v>894</v>
      </c>
      <c r="G34" s="8">
        <v>233</v>
      </c>
      <c r="H34" s="20">
        <v>0.26062639821029082</v>
      </c>
      <c r="I34" s="21">
        <v>1227.49</v>
      </c>
      <c r="J34" s="22" t="s">
        <v>13</v>
      </c>
    </row>
    <row r="35" spans="1:10" ht="38.25" x14ac:dyDescent="0.25">
      <c r="A35" s="6" t="s">
        <v>10</v>
      </c>
      <c r="B35" s="7">
        <v>45</v>
      </c>
      <c r="C35" s="6" t="s">
        <v>68</v>
      </c>
      <c r="D35" s="6" t="s">
        <v>69</v>
      </c>
      <c r="E35" s="8">
        <v>62680</v>
      </c>
      <c r="F35" s="8">
        <v>8530</v>
      </c>
      <c r="G35" s="8">
        <v>2211</v>
      </c>
      <c r="H35" s="20">
        <v>0.25920281359906211</v>
      </c>
      <c r="I35" s="21">
        <v>8809.9599999999991</v>
      </c>
      <c r="J35" s="22" t="s">
        <v>13</v>
      </c>
    </row>
    <row r="36" spans="1:10" ht="38.25" x14ac:dyDescent="0.25">
      <c r="A36" s="6" t="s">
        <v>10</v>
      </c>
      <c r="B36" s="7">
        <v>45</v>
      </c>
      <c r="C36" s="6" t="s">
        <v>70</v>
      </c>
      <c r="D36" s="6" t="s">
        <v>71</v>
      </c>
      <c r="E36" s="8">
        <v>20783</v>
      </c>
      <c r="F36" s="8">
        <v>3892</v>
      </c>
      <c r="G36" s="8">
        <v>1006</v>
      </c>
      <c r="H36" s="20">
        <v>0.25847893114080167</v>
      </c>
      <c r="I36" s="21">
        <v>3153.68</v>
      </c>
      <c r="J36" s="22" t="s">
        <v>13</v>
      </c>
    </row>
    <row r="37" spans="1:10" ht="38.25" x14ac:dyDescent="0.25">
      <c r="A37" s="6" t="s">
        <v>10</v>
      </c>
      <c r="B37" s="7">
        <v>45</v>
      </c>
      <c r="C37" s="6" t="s">
        <v>72</v>
      </c>
      <c r="D37" s="6" t="s">
        <v>73</v>
      </c>
      <c r="E37" s="8">
        <v>45650</v>
      </c>
      <c r="F37" s="8">
        <v>7416</v>
      </c>
      <c r="G37" s="8">
        <v>1876</v>
      </c>
      <c r="H37" s="20">
        <v>0.25296655879180152</v>
      </c>
      <c r="I37" s="21">
        <v>6723.94</v>
      </c>
      <c r="J37" s="22" t="s">
        <v>13</v>
      </c>
    </row>
    <row r="38" spans="1:10" ht="38.25" x14ac:dyDescent="0.25">
      <c r="A38" s="6" t="s">
        <v>10</v>
      </c>
      <c r="B38" s="7">
        <v>45</v>
      </c>
      <c r="C38" s="6" t="s">
        <v>74</v>
      </c>
      <c r="D38" s="6" t="s">
        <v>75</v>
      </c>
      <c r="E38" s="8">
        <v>6866</v>
      </c>
      <c r="F38" s="8">
        <v>1085</v>
      </c>
      <c r="G38" s="8">
        <v>271</v>
      </c>
      <c r="H38" s="20">
        <v>0.24976958525345622</v>
      </c>
      <c r="I38" s="21">
        <v>890.89</v>
      </c>
      <c r="J38" s="22" t="s">
        <v>13</v>
      </c>
    </row>
    <row r="39" spans="1:10" ht="38.25" x14ac:dyDescent="0.25">
      <c r="A39" s="6" t="s">
        <v>10</v>
      </c>
      <c r="B39" s="7">
        <v>45</v>
      </c>
      <c r="C39" s="6" t="s">
        <v>76</v>
      </c>
      <c r="D39" s="6" t="s">
        <v>77</v>
      </c>
      <c r="E39" s="8">
        <v>14553</v>
      </c>
      <c r="F39" s="8">
        <v>2043</v>
      </c>
      <c r="G39" s="8">
        <v>510</v>
      </c>
      <c r="H39" s="20">
        <v>0.24963289280469897</v>
      </c>
      <c r="I39" s="21">
        <v>1586.99</v>
      </c>
      <c r="J39" s="22" t="s">
        <v>13</v>
      </c>
    </row>
    <row r="40" spans="1:10" ht="38.25" x14ac:dyDescent="0.25">
      <c r="A40" s="6" t="s">
        <v>10</v>
      </c>
      <c r="B40" s="7">
        <v>45</v>
      </c>
      <c r="C40" s="6" t="s">
        <v>78</v>
      </c>
      <c r="D40" s="6" t="s">
        <v>79</v>
      </c>
      <c r="E40" s="8">
        <v>106721</v>
      </c>
      <c r="F40" s="8">
        <v>18281</v>
      </c>
      <c r="G40" s="8">
        <v>4561</v>
      </c>
      <c r="H40" s="20">
        <v>0.24949401017449813</v>
      </c>
      <c r="I40" s="21">
        <v>15656.82</v>
      </c>
      <c r="J40" s="22" t="s">
        <v>13</v>
      </c>
    </row>
    <row r="41" spans="1:10" ht="38.25" x14ac:dyDescent="0.25">
      <c r="A41" s="6" t="s">
        <v>10</v>
      </c>
      <c r="B41" s="7">
        <v>45</v>
      </c>
      <c r="C41" s="6" t="s">
        <v>80</v>
      </c>
      <c r="D41" s="6" t="s">
        <v>81</v>
      </c>
      <c r="E41" s="8">
        <v>12497</v>
      </c>
      <c r="F41" s="8">
        <v>2116</v>
      </c>
      <c r="G41" s="8">
        <v>525</v>
      </c>
      <c r="H41" s="20">
        <v>0.24810964083175804</v>
      </c>
      <c r="I41" s="21">
        <v>2010.11</v>
      </c>
      <c r="J41" s="22" t="s">
        <v>13</v>
      </c>
    </row>
    <row r="42" spans="1:10" ht="38.25" x14ac:dyDescent="0.25">
      <c r="A42" s="6" t="s">
        <v>10</v>
      </c>
      <c r="B42" s="7">
        <v>45</v>
      </c>
      <c r="C42" s="6" t="s">
        <v>82</v>
      </c>
      <c r="D42" s="6" t="s">
        <v>83</v>
      </c>
      <c r="E42" s="8">
        <v>71987</v>
      </c>
      <c r="F42" s="8">
        <v>10278</v>
      </c>
      <c r="G42" s="8">
        <v>2516</v>
      </c>
      <c r="H42" s="20">
        <v>0.2447947071414672</v>
      </c>
      <c r="I42" s="21">
        <v>8653.91</v>
      </c>
      <c r="J42" s="22" t="s">
        <v>13</v>
      </c>
    </row>
    <row r="43" spans="1:10" ht="38.25" x14ac:dyDescent="0.25">
      <c r="A43" s="6" t="s">
        <v>10</v>
      </c>
      <c r="B43" s="7">
        <v>45</v>
      </c>
      <c r="C43" s="6" t="s">
        <v>84</v>
      </c>
      <c r="D43" s="6" t="s">
        <v>85</v>
      </c>
      <c r="E43" s="8">
        <v>32244</v>
      </c>
      <c r="F43" s="8">
        <v>5358</v>
      </c>
      <c r="G43" s="8">
        <v>1308</v>
      </c>
      <c r="H43" s="20">
        <v>0.24412094064949608</v>
      </c>
      <c r="I43" s="21">
        <v>4861.6400000000003</v>
      </c>
      <c r="J43" s="22" t="s">
        <v>13</v>
      </c>
    </row>
    <row r="44" spans="1:10" ht="38.25" x14ac:dyDescent="0.25">
      <c r="A44" s="6" t="s">
        <v>10</v>
      </c>
      <c r="B44" s="7">
        <v>45</v>
      </c>
      <c r="C44" s="6" t="s">
        <v>86</v>
      </c>
      <c r="D44" s="6" t="s">
        <v>87</v>
      </c>
      <c r="E44" s="8">
        <v>16390</v>
      </c>
      <c r="F44" s="8">
        <v>2821</v>
      </c>
      <c r="G44" s="8">
        <v>665</v>
      </c>
      <c r="H44" s="20">
        <v>0.23573200992555832</v>
      </c>
      <c r="I44" s="21">
        <v>2488.35</v>
      </c>
      <c r="J44" s="22" t="s">
        <v>13</v>
      </c>
    </row>
    <row r="45" spans="1:10" ht="38.25" x14ac:dyDescent="0.25">
      <c r="A45" s="6" t="s">
        <v>10</v>
      </c>
      <c r="B45" s="7">
        <v>45</v>
      </c>
      <c r="C45" s="6" t="s">
        <v>88</v>
      </c>
      <c r="D45" s="6" t="s">
        <v>89</v>
      </c>
      <c r="E45" s="8">
        <v>59905</v>
      </c>
      <c r="F45" s="8">
        <v>9837</v>
      </c>
      <c r="G45" s="8">
        <v>2290</v>
      </c>
      <c r="H45" s="20">
        <v>0.23279455118430417</v>
      </c>
      <c r="I45" s="21">
        <v>8518.11</v>
      </c>
      <c r="J45" s="22" t="s">
        <v>13</v>
      </c>
    </row>
    <row r="46" spans="1:10" ht="51" x14ac:dyDescent="0.25">
      <c r="A46" s="6"/>
      <c r="B46" s="7"/>
      <c r="C46" s="83">
        <v>5208</v>
      </c>
      <c r="D46" s="6" t="s">
        <v>908</v>
      </c>
      <c r="E46" s="8"/>
      <c r="F46" s="8">
        <v>403</v>
      </c>
      <c r="G46" s="8">
        <v>93</v>
      </c>
      <c r="H46" s="20">
        <v>0.23076923076923078</v>
      </c>
      <c r="I46" s="21">
        <v>496.77</v>
      </c>
      <c r="J46" s="22" t="s">
        <v>13</v>
      </c>
    </row>
    <row r="47" spans="1:10" ht="25.5" x14ac:dyDescent="0.25">
      <c r="A47" s="6" t="s">
        <v>10</v>
      </c>
      <c r="B47" s="7">
        <v>45</v>
      </c>
      <c r="C47" s="6" t="s">
        <v>90</v>
      </c>
      <c r="D47" s="6" t="s">
        <v>91</v>
      </c>
      <c r="E47" s="8">
        <v>15646</v>
      </c>
      <c r="F47" s="8">
        <v>2376</v>
      </c>
      <c r="G47" s="8">
        <v>536</v>
      </c>
      <c r="H47" s="20">
        <v>0.22558922558922559</v>
      </c>
      <c r="I47" s="21">
        <v>2219.6999999999998</v>
      </c>
      <c r="J47" s="22" t="s">
        <v>13</v>
      </c>
    </row>
    <row r="48" spans="1:10" ht="38.25" x14ac:dyDescent="0.25">
      <c r="A48" s="6" t="s">
        <v>10</v>
      </c>
      <c r="B48" s="7">
        <v>45</v>
      </c>
      <c r="C48" s="6" t="s">
        <v>92</v>
      </c>
      <c r="D48" s="6" t="s">
        <v>93</v>
      </c>
      <c r="E48" s="8">
        <v>14864</v>
      </c>
      <c r="F48" s="8">
        <v>2416</v>
      </c>
      <c r="G48" s="8">
        <v>545</v>
      </c>
      <c r="H48" s="20">
        <v>0.2255794701986755</v>
      </c>
      <c r="I48" s="21">
        <v>1966.36</v>
      </c>
      <c r="J48" s="22" t="s">
        <v>13</v>
      </c>
    </row>
    <row r="49" spans="1:10" ht="38.25" x14ac:dyDescent="0.25">
      <c r="A49" s="6" t="s">
        <v>10</v>
      </c>
      <c r="B49" s="7">
        <v>45</v>
      </c>
      <c r="C49" s="6" t="s">
        <v>94</v>
      </c>
      <c r="D49" s="6" t="s">
        <v>95</v>
      </c>
      <c r="E49" s="8">
        <v>6009</v>
      </c>
      <c r="F49" s="8">
        <v>1266</v>
      </c>
      <c r="G49" s="8">
        <v>284</v>
      </c>
      <c r="H49" s="20">
        <v>0.22432859399684044</v>
      </c>
      <c r="I49" s="21">
        <v>1157.08</v>
      </c>
      <c r="J49" s="22" t="s">
        <v>13</v>
      </c>
    </row>
    <row r="50" spans="1:10" ht="38.25" x14ac:dyDescent="0.25">
      <c r="A50" s="6" t="s">
        <v>10</v>
      </c>
      <c r="B50" s="7">
        <v>45</v>
      </c>
      <c r="C50" s="6" t="s">
        <v>96</v>
      </c>
      <c r="D50" s="6" t="s">
        <v>97</v>
      </c>
      <c r="E50" s="8">
        <v>37701</v>
      </c>
      <c r="F50" s="8">
        <v>6097</v>
      </c>
      <c r="G50" s="8">
        <v>1346</v>
      </c>
      <c r="H50" s="20">
        <v>0.22076431031654911</v>
      </c>
      <c r="I50" s="21">
        <v>5315.99</v>
      </c>
      <c r="J50" s="22" t="s">
        <v>13</v>
      </c>
    </row>
    <row r="51" spans="1:10" ht="38.25" x14ac:dyDescent="0.25">
      <c r="A51" s="6" t="s">
        <v>10</v>
      </c>
      <c r="B51" s="7">
        <v>45</v>
      </c>
      <c r="C51" s="6" t="s">
        <v>98</v>
      </c>
      <c r="D51" s="6" t="s">
        <v>99</v>
      </c>
      <c r="E51" s="8">
        <v>7189</v>
      </c>
      <c r="F51" s="8">
        <v>1273</v>
      </c>
      <c r="G51" s="8">
        <v>280</v>
      </c>
      <c r="H51" s="20">
        <v>0.21995286724273369</v>
      </c>
      <c r="I51" s="21">
        <v>1049.1400000000001</v>
      </c>
      <c r="J51" s="22" t="s">
        <v>13</v>
      </c>
    </row>
    <row r="52" spans="1:10" ht="38.25" x14ac:dyDescent="0.25">
      <c r="A52" s="6" t="s">
        <v>10</v>
      </c>
      <c r="B52" s="7">
        <v>45</v>
      </c>
      <c r="C52" s="6" t="s">
        <v>100</v>
      </c>
      <c r="D52" s="6" t="s">
        <v>101</v>
      </c>
      <c r="E52" s="8">
        <v>57648</v>
      </c>
      <c r="F52" s="8">
        <v>8457</v>
      </c>
      <c r="G52" s="8">
        <v>1819</v>
      </c>
      <c r="H52" s="20">
        <v>0.21508809270426865</v>
      </c>
      <c r="I52" s="21">
        <v>7186.85</v>
      </c>
      <c r="J52" s="22" t="s">
        <v>13</v>
      </c>
    </row>
    <row r="53" spans="1:10" ht="25.5" x14ac:dyDescent="0.25">
      <c r="A53" s="6" t="s">
        <v>10</v>
      </c>
      <c r="B53" s="7">
        <v>45</v>
      </c>
      <c r="C53" s="6" t="s">
        <v>102</v>
      </c>
      <c r="D53" s="6" t="s">
        <v>103</v>
      </c>
      <c r="E53" s="8">
        <v>354081</v>
      </c>
      <c r="F53" s="8">
        <v>46283</v>
      </c>
      <c r="G53" s="8">
        <v>9487</v>
      </c>
      <c r="H53" s="20">
        <v>0.2049780697016183</v>
      </c>
      <c r="I53" s="21">
        <v>44249.51</v>
      </c>
      <c r="J53" s="22" t="s">
        <v>13</v>
      </c>
    </row>
    <row r="54" spans="1:10" ht="38.25" x14ac:dyDescent="0.25">
      <c r="A54" s="6" t="s">
        <v>10</v>
      </c>
      <c r="B54" s="7">
        <v>45</v>
      </c>
      <c r="C54" s="6" t="s">
        <v>104</v>
      </c>
      <c r="D54" s="6" t="s">
        <v>105</v>
      </c>
      <c r="E54" s="8">
        <v>85165</v>
      </c>
      <c r="F54" s="8">
        <v>13880</v>
      </c>
      <c r="G54" s="8">
        <v>2842</v>
      </c>
      <c r="H54" s="20">
        <v>0.20475504322766572</v>
      </c>
      <c r="I54" s="21">
        <v>12606.43</v>
      </c>
      <c r="J54" s="22" t="s">
        <v>13</v>
      </c>
    </row>
    <row r="55" spans="1:10" ht="38.25" x14ac:dyDescent="0.25">
      <c r="A55" s="6" t="s">
        <v>10</v>
      </c>
      <c r="B55" s="7">
        <v>45</v>
      </c>
      <c r="C55" s="6" t="s">
        <v>106</v>
      </c>
      <c r="D55" s="6" t="s">
        <v>107</v>
      </c>
      <c r="E55" s="8">
        <v>66551</v>
      </c>
      <c r="F55" s="8">
        <v>11507</v>
      </c>
      <c r="G55" s="8">
        <v>2334</v>
      </c>
      <c r="H55" s="20">
        <v>0.20283305813852437</v>
      </c>
      <c r="I55" s="21">
        <v>10499.47</v>
      </c>
      <c r="J55" s="22" t="s">
        <v>13</v>
      </c>
    </row>
    <row r="56" spans="1:10" ht="38.25" x14ac:dyDescent="0.25">
      <c r="A56" s="6" t="s">
        <v>10</v>
      </c>
      <c r="B56" s="7">
        <v>45</v>
      </c>
      <c r="C56" s="6" t="s">
        <v>108</v>
      </c>
      <c r="D56" s="6" t="s">
        <v>109</v>
      </c>
      <c r="E56" s="8">
        <v>38440</v>
      </c>
      <c r="F56" s="8">
        <v>6025</v>
      </c>
      <c r="G56" s="8">
        <v>1218</v>
      </c>
      <c r="H56" s="20">
        <v>0.20215767634854773</v>
      </c>
      <c r="I56" s="21">
        <v>5685.45</v>
      </c>
      <c r="J56" s="22" t="s">
        <v>13</v>
      </c>
    </row>
    <row r="57" spans="1:10" ht="38.25" x14ac:dyDescent="0.25">
      <c r="A57" s="6" t="s">
        <v>10</v>
      </c>
      <c r="B57" s="7">
        <v>45</v>
      </c>
      <c r="C57" s="6" t="s">
        <v>110</v>
      </c>
      <c r="D57" s="6" t="s">
        <v>111</v>
      </c>
      <c r="E57" s="8">
        <v>55291</v>
      </c>
      <c r="F57" s="8">
        <v>9395</v>
      </c>
      <c r="G57" s="8">
        <v>1874</v>
      </c>
      <c r="H57" s="20">
        <v>0.19946780202235231</v>
      </c>
      <c r="I57" s="21">
        <v>8159.5</v>
      </c>
      <c r="J57" s="22" t="s">
        <v>13</v>
      </c>
    </row>
    <row r="58" spans="1:10" ht="38.25" x14ac:dyDescent="0.25">
      <c r="A58" s="6" t="s">
        <v>10</v>
      </c>
      <c r="B58" s="7">
        <v>45</v>
      </c>
      <c r="C58" s="6" t="s">
        <v>112</v>
      </c>
      <c r="D58" s="6" t="s">
        <v>113</v>
      </c>
      <c r="E58" s="8">
        <v>97478</v>
      </c>
      <c r="F58" s="8">
        <v>16575</v>
      </c>
      <c r="G58" s="8">
        <v>3285</v>
      </c>
      <c r="H58" s="20">
        <v>0.19819004524886877</v>
      </c>
      <c r="I58" s="21">
        <v>15389.82</v>
      </c>
      <c r="J58" s="22" t="s">
        <v>13</v>
      </c>
    </row>
    <row r="59" spans="1:10" ht="38.25" x14ac:dyDescent="0.25">
      <c r="A59" s="6" t="s">
        <v>10</v>
      </c>
      <c r="B59" s="7">
        <v>45</v>
      </c>
      <c r="C59" s="6" t="s">
        <v>114</v>
      </c>
      <c r="D59" s="6" t="s">
        <v>115</v>
      </c>
      <c r="E59" s="8">
        <v>23499</v>
      </c>
      <c r="F59" s="8">
        <v>3543</v>
      </c>
      <c r="G59" s="8">
        <v>682</v>
      </c>
      <c r="H59" s="20">
        <v>0.19249223821620096</v>
      </c>
      <c r="I59" s="21">
        <v>2861.82</v>
      </c>
      <c r="J59" s="22" t="s">
        <v>13</v>
      </c>
    </row>
    <row r="60" spans="1:10" ht="38.25" x14ac:dyDescent="0.25">
      <c r="A60" s="6" t="s">
        <v>10</v>
      </c>
      <c r="B60" s="7">
        <v>45</v>
      </c>
      <c r="C60" s="6" t="s">
        <v>116</v>
      </c>
      <c r="D60" s="6" t="s">
        <v>117</v>
      </c>
      <c r="E60" s="8">
        <v>20439</v>
      </c>
      <c r="F60" s="8">
        <v>2877</v>
      </c>
      <c r="G60" s="8">
        <v>545</v>
      </c>
      <c r="H60" s="20">
        <v>0.18943343760862008</v>
      </c>
      <c r="I60" s="21">
        <v>2151.4899999999998</v>
      </c>
      <c r="J60" s="22" t="s">
        <v>13</v>
      </c>
    </row>
    <row r="61" spans="1:10" ht="38.25" x14ac:dyDescent="0.25">
      <c r="A61" s="6" t="s">
        <v>10</v>
      </c>
      <c r="B61" s="7">
        <v>45</v>
      </c>
      <c r="C61" s="6" t="s">
        <v>118</v>
      </c>
      <c r="D61" s="6" t="s">
        <v>119</v>
      </c>
      <c r="E61" s="8">
        <v>27260</v>
      </c>
      <c r="F61" s="8">
        <v>3785</v>
      </c>
      <c r="G61" s="8">
        <v>704</v>
      </c>
      <c r="H61" s="20">
        <v>0.18599735799207398</v>
      </c>
      <c r="I61" s="21">
        <v>3185.15</v>
      </c>
      <c r="J61" s="22" t="s">
        <v>13</v>
      </c>
    </row>
    <row r="62" spans="1:10" ht="38.25" x14ac:dyDescent="0.25">
      <c r="A62" s="6" t="s">
        <v>10</v>
      </c>
      <c r="B62" s="7">
        <v>45</v>
      </c>
      <c r="C62" s="6" t="s">
        <v>120</v>
      </c>
      <c r="D62" s="6" t="s">
        <v>121</v>
      </c>
      <c r="E62" s="8">
        <v>79546</v>
      </c>
      <c r="F62" s="8">
        <v>11885</v>
      </c>
      <c r="G62" s="8">
        <v>2154</v>
      </c>
      <c r="H62" s="20">
        <v>0.18123685317627261</v>
      </c>
      <c r="I62" s="21">
        <v>10003.6</v>
      </c>
      <c r="J62" s="22" t="s">
        <v>13</v>
      </c>
    </row>
    <row r="63" spans="1:10" ht="25.5" x14ac:dyDescent="0.25">
      <c r="A63" s="6" t="s">
        <v>10</v>
      </c>
      <c r="B63" s="7">
        <v>45</v>
      </c>
      <c r="C63" s="6" t="s">
        <v>122</v>
      </c>
      <c r="D63" s="6" t="s">
        <v>123</v>
      </c>
      <c r="E63" s="8">
        <v>173628</v>
      </c>
      <c r="F63" s="8">
        <v>27304</v>
      </c>
      <c r="G63" s="8">
        <v>4870</v>
      </c>
      <c r="H63" s="20">
        <v>0.17836214474069734</v>
      </c>
      <c r="I63" s="21">
        <v>23336.61</v>
      </c>
      <c r="J63" s="22" t="s">
        <v>13</v>
      </c>
    </row>
    <row r="64" spans="1:10" ht="38.25" x14ac:dyDescent="0.25">
      <c r="A64" s="6" t="s">
        <v>10</v>
      </c>
      <c r="B64" s="7">
        <v>45</v>
      </c>
      <c r="C64" s="6" t="s">
        <v>124</v>
      </c>
      <c r="D64" s="6" t="s">
        <v>125</v>
      </c>
      <c r="E64" s="8">
        <v>24282</v>
      </c>
      <c r="F64" s="8">
        <v>4000</v>
      </c>
      <c r="G64" s="8">
        <v>702</v>
      </c>
      <c r="H64" s="20">
        <v>0.17549999999999999</v>
      </c>
      <c r="I64" s="21">
        <v>3513.52</v>
      </c>
      <c r="J64" s="22" t="s">
        <v>13</v>
      </c>
    </row>
    <row r="65" spans="1:10" ht="38.25" x14ac:dyDescent="0.25">
      <c r="A65" s="6" t="s">
        <v>10</v>
      </c>
      <c r="B65" s="7">
        <v>45</v>
      </c>
      <c r="C65" s="6" t="s">
        <v>126</v>
      </c>
      <c r="D65" s="6" t="s">
        <v>127</v>
      </c>
      <c r="E65" s="8">
        <v>18633</v>
      </c>
      <c r="F65" s="8">
        <v>3149</v>
      </c>
      <c r="G65" s="8">
        <v>551</v>
      </c>
      <c r="H65" s="20">
        <v>0.17497618291521116</v>
      </c>
      <c r="I65" s="21">
        <v>2644.89</v>
      </c>
      <c r="J65" s="22" t="s">
        <v>13</v>
      </c>
    </row>
    <row r="66" spans="1:10" ht="38.25" x14ac:dyDescent="0.25">
      <c r="A66" s="6" t="s">
        <v>10</v>
      </c>
      <c r="B66" s="7">
        <v>45</v>
      </c>
      <c r="C66" s="6" t="s">
        <v>128</v>
      </c>
      <c r="D66" s="6" t="s">
        <v>129</v>
      </c>
      <c r="E66" s="8">
        <v>67953</v>
      </c>
      <c r="F66" s="8">
        <v>11941</v>
      </c>
      <c r="G66" s="8">
        <v>2041</v>
      </c>
      <c r="H66" s="20">
        <v>0.17092370823214137</v>
      </c>
      <c r="I66" s="21">
        <v>10744.82</v>
      </c>
      <c r="J66" s="22" t="s">
        <v>13</v>
      </c>
    </row>
    <row r="67" spans="1:10" ht="38.25" x14ac:dyDescent="0.25">
      <c r="A67" s="6" t="s">
        <v>10</v>
      </c>
      <c r="B67" s="7">
        <v>45</v>
      </c>
      <c r="C67" s="6" t="s">
        <v>130</v>
      </c>
      <c r="D67" s="6" t="s">
        <v>131</v>
      </c>
      <c r="E67" s="8">
        <v>23117</v>
      </c>
      <c r="F67" s="8">
        <v>3340</v>
      </c>
      <c r="G67" s="8">
        <v>558</v>
      </c>
      <c r="H67" s="20">
        <v>0.16706586826347306</v>
      </c>
      <c r="I67" s="21">
        <v>2778.46</v>
      </c>
      <c r="J67" s="22" t="s">
        <v>13</v>
      </c>
    </row>
    <row r="68" spans="1:10" ht="38.25" x14ac:dyDescent="0.25">
      <c r="A68" s="6" t="s">
        <v>10</v>
      </c>
      <c r="B68" s="7">
        <v>45</v>
      </c>
      <c r="C68" s="6" t="s">
        <v>132</v>
      </c>
      <c r="D68" s="6" t="s">
        <v>133</v>
      </c>
      <c r="E68" s="8">
        <v>192122</v>
      </c>
      <c r="F68" s="8">
        <v>25453</v>
      </c>
      <c r="G68" s="8">
        <v>4106</v>
      </c>
      <c r="H68" s="20">
        <v>0.16131693709975248</v>
      </c>
      <c r="I68" s="21">
        <v>21415.599999999999</v>
      </c>
      <c r="J68" s="22" t="s">
        <v>13</v>
      </c>
    </row>
    <row r="70" spans="1:10" ht="39.75" customHeight="1" x14ac:dyDescent="0.25">
      <c r="A70" s="113" t="s">
        <v>135</v>
      </c>
      <c r="B70" s="113"/>
      <c r="C70" s="113"/>
      <c r="D70" s="113"/>
      <c r="E70" s="113"/>
      <c r="F70" s="113"/>
      <c r="G70" s="113"/>
      <c r="H70" s="113"/>
      <c r="I70" s="113"/>
      <c r="J70" s="113"/>
    </row>
  </sheetData>
  <mergeCells count="4">
    <mergeCell ref="A1:G1"/>
    <mergeCell ref="A4:G4"/>
    <mergeCell ref="A70:J70"/>
    <mergeCell ref="A2:G2"/>
  </mergeCells>
  <pageMargins left="0.7" right="0.7" top="0.75" bottom="0.75" header="0.3" footer="0.3"/>
  <pageSetup scale="98" orientation="landscape" r:id="rId1"/>
  <rowBreaks count="1" manualBreakCount="1">
    <brk id="5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0462-2703-4AE5-9A71-A3AEEDD0667B}">
  <dimension ref="A1:F8"/>
  <sheetViews>
    <sheetView workbookViewId="0">
      <selection activeCell="C14" sqref="C14"/>
    </sheetView>
  </sheetViews>
  <sheetFormatPr defaultRowHeight="15" x14ac:dyDescent="0.25"/>
  <cols>
    <col min="1" max="1" width="20.7109375" customWidth="1"/>
    <col min="2" max="2" width="19.5703125" customWidth="1"/>
    <col min="3" max="3" width="25.140625" customWidth="1"/>
  </cols>
  <sheetData>
    <row r="1" spans="1:6" x14ac:dyDescent="0.25">
      <c r="A1" s="67" t="s">
        <v>916</v>
      </c>
      <c r="B1" s="67"/>
      <c r="C1" s="67"/>
    </row>
    <row r="2" spans="1:6" x14ac:dyDescent="0.25">
      <c r="A2" s="67"/>
      <c r="B2" s="67"/>
      <c r="C2" s="67"/>
    </row>
    <row r="3" spans="1:6" ht="45" x14ac:dyDescent="0.25">
      <c r="A3" s="16" t="s">
        <v>917</v>
      </c>
      <c r="B3" s="15" t="s">
        <v>911</v>
      </c>
      <c r="C3" s="15" t="s">
        <v>918</v>
      </c>
    </row>
    <row r="4" spans="1:6" x14ac:dyDescent="0.25">
      <c r="A4" s="86">
        <v>3985437408.1647267</v>
      </c>
      <c r="B4" s="86">
        <v>751987.39</v>
      </c>
      <c r="C4" s="87">
        <f>A4/B4</f>
        <v>5299.8726589879743</v>
      </c>
    </row>
    <row r="8" spans="1:6" ht="64.5" customHeight="1" x14ac:dyDescent="0.25">
      <c r="A8" s="116" t="s">
        <v>919</v>
      </c>
      <c r="B8" s="116"/>
      <c r="C8" s="116"/>
      <c r="D8" s="15"/>
      <c r="E8" s="15"/>
      <c r="F8" s="15"/>
    </row>
  </sheetData>
  <mergeCells count="1">
    <mergeCell ref="A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172BD-7AD3-4A6A-B951-F40EF1CDA4E9}">
  <dimension ref="A1:F70"/>
  <sheetViews>
    <sheetView workbookViewId="0">
      <pane ySplit="4" topLeftCell="A58" activePane="bottomLeft" state="frozen"/>
      <selection pane="bottomLeft" activeCell="J67" sqref="J67"/>
    </sheetView>
  </sheetViews>
  <sheetFormatPr defaultRowHeight="15" x14ac:dyDescent="0.25"/>
  <cols>
    <col min="1" max="1" width="11.7109375" style="65" customWidth="1"/>
    <col min="2" max="2" width="33.28515625" customWidth="1"/>
    <col min="3" max="3" width="17.7109375" style="94" customWidth="1"/>
    <col min="4" max="4" width="13.28515625" style="94" customWidth="1"/>
    <col min="5" max="5" width="12.140625" style="90" customWidth="1"/>
    <col min="6" max="6" width="11.7109375" style="92" customWidth="1"/>
  </cols>
  <sheetData>
    <row r="1" spans="1:6" x14ac:dyDescent="0.25">
      <c r="A1" s="88" t="s">
        <v>920</v>
      </c>
    </row>
    <row r="2" spans="1:6" x14ac:dyDescent="0.25">
      <c r="A2" s="89" t="s">
        <v>921</v>
      </c>
    </row>
    <row r="4" spans="1:6" x14ac:dyDescent="0.25">
      <c r="A4" s="88" t="s">
        <v>3</v>
      </c>
      <c r="B4" s="88" t="s">
        <v>922</v>
      </c>
      <c r="C4" s="95" t="s">
        <v>923</v>
      </c>
      <c r="D4" s="95" t="s">
        <v>924</v>
      </c>
      <c r="E4" s="91" t="s">
        <v>925</v>
      </c>
      <c r="F4" s="93" t="s">
        <v>926</v>
      </c>
    </row>
    <row r="5" spans="1:6" x14ac:dyDescent="0.25">
      <c r="A5" s="65" t="s">
        <v>11</v>
      </c>
      <c r="B5" t="s">
        <v>12</v>
      </c>
      <c r="C5" s="94">
        <v>1195</v>
      </c>
      <c r="D5" s="94">
        <v>518</v>
      </c>
      <c r="E5" s="90">
        <v>0.43347280334728033</v>
      </c>
      <c r="F5" s="92">
        <v>5798.1156319252559</v>
      </c>
    </row>
    <row r="6" spans="1:6" x14ac:dyDescent="0.25">
      <c r="A6" s="65" t="s">
        <v>30</v>
      </c>
      <c r="B6" t="s">
        <v>31</v>
      </c>
      <c r="C6" s="94">
        <v>4507</v>
      </c>
      <c r="D6" s="94">
        <v>1500</v>
      </c>
      <c r="E6" s="90">
        <v>0.3328156201464389</v>
      </c>
      <c r="F6" s="92">
        <v>5915.2148361655009</v>
      </c>
    </row>
    <row r="7" spans="1:6" x14ac:dyDescent="0.25">
      <c r="A7" s="65" t="s">
        <v>16</v>
      </c>
      <c r="B7" t="s">
        <v>17</v>
      </c>
      <c r="C7" s="94">
        <v>793</v>
      </c>
      <c r="D7" s="94">
        <v>262</v>
      </c>
      <c r="E7" s="90">
        <v>0.33039092055485497</v>
      </c>
      <c r="F7" s="92">
        <v>5993.8688514998794</v>
      </c>
    </row>
    <row r="8" spans="1:6" x14ac:dyDescent="0.25">
      <c r="A8" s="65" t="s">
        <v>36</v>
      </c>
      <c r="B8" t="s">
        <v>37</v>
      </c>
      <c r="C8" s="94">
        <v>1070</v>
      </c>
      <c r="D8" s="94">
        <v>353</v>
      </c>
      <c r="E8" s="90">
        <v>0.32990654205607478</v>
      </c>
      <c r="F8" s="92">
        <v>6172.3129415140475</v>
      </c>
    </row>
    <row r="9" spans="1:6" x14ac:dyDescent="0.25">
      <c r="A9" s="65" t="s">
        <v>38</v>
      </c>
      <c r="B9" t="s">
        <v>39</v>
      </c>
      <c r="C9" s="94">
        <v>804</v>
      </c>
      <c r="D9" s="94">
        <v>264</v>
      </c>
      <c r="E9" s="90">
        <v>0.32835820895522388</v>
      </c>
      <c r="F9" s="92">
        <v>6632.3105245275437</v>
      </c>
    </row>
    <row r="10" spans="1:6" x14ac:dyDescent="0.25">
      <c r="A10" s="65" t="s">
        <v>48</v>
      </c>
      <c r="B10" t="s">
        <v>49</v>
      </c>
      <c r="C10" s="94">
        <v>3764</v>
      </c>
      <c r="D10" s="94">
        <v>1218</v>
      </c>
      <c r="E10" s="90">
        <v>0.32359192348565358</v>
      </c>
      <c r="F10" s="92">
        <v>6006.1626845742403</v>
      </c>
    </row>
    <row r="11" spans="1:6" x14ac:dyDescent="0.25">
      <c r="A11" s="65" t="s">
        <v>26</v>
      </c>
      <c r="B11" t="s">
        <v>27</v>
      </c>
      <c r="C11" s="94">
        <v>5039</v>
      </c>
      <c r="D11" s="94">
        <v>1589</v>
      </c>
      <c r="E11" s="90">
        <v>0.31534034530660843</v>
      </c>
      <c r="F11" s="92">
        <v>6267.8028740116524</v>
      </c>
    </row>
    <row r="12" spans="1:6" x14ac:dyDescent="0.25">
      <c r="A12" s="65" t="s">
        <v>22</v>
      </c>
      <c r="B12" t="s">
        <v>23</v>
      </c>
      <c r="C12" s="94">
        <v>790</v>
      </c>
      <c r="D12" s="94">
        <v>249</v>
      </c>
      <c r="E12" s="90">
        <v>0.31518987341772153</v>
      </c>
      <c r="F12" s="92">
        <v>6760.73146211116</v>
      </c>
    </row>
    <row r="13" spans="1:6" x14ac:dyDescent="0.25">
      <c r="A13" s="65" t="s">
        <v>28</v>
      </c>
      <c r="B13" t="s">
        <v>29</v>
      </c>
      <c r="C13" s="94">
        <v>2093</v>
      </c>
      <c r="D13" s="94">
        <v>658</v>
      </c>
      <c r="E13" s="90">
        <v>0.31438127090301005</v>
      </c>
      <c r="F13" s="92">
        <v>6272.1559213988367</v>
      </c>
    </row>
    <row r="14" spans="1:6" x14ac:dyDescent="0.25">
      <c r="A14" s="65" t="s">
        <v>46</v>
      </c>
      <c r="B14" t="s">
        <v>47</v>
      </c>
      <c r="C14" s="94">
        <v>4232</v>
      </c>
      <c r="D14" s="94">
        <v>1305</v>
      </c>
      <c r="E14" s="90">
        <v>0.30836483931947067</v>
      </c>
      <c r="F14" s="92">
        <v>4406.7851185054624</v>
      </c>
    </row>
    <row r="15" spans="1:6" x14ac:dyDescent="0.25">
      <c r="A15" s="65" t="s">
        <v>34</v>
      </c>
      <c r="B15" t="s">
        <v>35</v>
      </c>
      <c r="C15" s="94">
        <v>2390</v>
      </c>
      <c r="D15" s="94">
        <v>721</v>
      </c>
      <c r="E15" s="90">
        <v>0.30167364016736403</v>
      </c>
      <c r="F15" s="92">
        <v>6043.5621815576505</v>
      </c>
    </row>
    <row r="16" spans="1:6" x14ac:dyDescent="0.25">
      <c r="A16" s="65" t="s">
        <v>24</v>
      </c>
      <c r="B16" t="s">
        <v>25</v>
      </c>
      <c r="C16" s="94">
        <v>920</v>
      </c>
      <c r="D16" s="94">
        <v>277</v>
      </c>
      <c r="E16" s="90">
        <v>0.30108695652173911</v>
      </c>
      <c r="F16" s="92">
        <v>5887.1432326118011</v>
      </c>
    </row>
    <row r="17" spans="1:6" x14ac:dyDescent="0.25">
      <c r="A17" s="65" t="s">
        <v>32</v>
      </c>
      <c r="B17" t="s">
        <v>33</v>
      </c>
      <c r="C17" s="94">
        <v>4317</v>
      </c>
      <c r="D17" s="94">
        <v>1291</v>
      </c>
      <c r="E17" s="90">
        <v>0.29905026638869586</v>
      </c>
      <c r="F17" s="92">
        <v>6087.951872332811</v>
      </c>
    </row>
    <row r="18" spans="1:6" x14ac:dyDescent="0.25">
      <c r="A18" s="65" t="s">
        <v>40</v>
      </c>
      <c r="B18" t="s">
        <v>41</v>
      </c>
      <c r="C18" s="94">
        <v>6075</v>
      </c>
      <c r="D18" s="94">
        <v>1727</v>
      </c>
      <c r="E18" s="90">
        <v>0.28427983539094648</v>
      </c>
      <c r="F18" s="92">
        <v>5452.6251740689295</v>
      </c>
    </row>
    <row r="19" spans="1:6" x14ac:dyDescent="0.25">
      <c r="A19" s="65" t="s">
        <v>50</v>
      </c>
      <c r="B19" t="s">
        <v>51</v>
      </c>
      <c r="C19" s="94">
        <v>831</v>
      </c>
      <c r="D19" s="94">
        <v>229</v>
      </c>
      <c r="E19" s="90">
        <v>0.27557160048134777</v>
      </c>
      <c r="F19" s="92">
        <v>4638.0226098157464</v>
      </c>
    </row>
    <row r="20" spans="1:6" x14ac:dyDescent="0.25">
      <c r="A20" s="65" t="s">
        <v>84</v>
      </c>
      <c r="B20" t="s">
        <v>85</v>
      </c>
      <c r="C20" s="94">
        <v>5344</v>
      </c>
      <c r="D20" s="94">
        <v>1472</v>
      </c>
      <c r="E20" s="90">
        <v>0.27544910179640719</v>
      </c>
      <c r="F20" s="92">
        <v>5904.2156449576214</v>
      </c>
    </row>
    <row r="21" spans="1:6" x14ac:dyDescent="0.25">
      <c r="A21" s="65" t="s">
        <v>14</v>
      </c>
      <c r="B21" t="s">
        <v>15</v>
      </c>
      <c r="C21" s="94">
        <v>13811</v>
      </c>
      <c r="D21" s="94">
        <v>3802</v>
      </c>
      <c r="E21" s="90">
        <v>0.27528781406125552</v>
      </c>
      <c r="F21" s="92">
        <v>5473.3130445277329</v>
      </c>
    </row>
    <row r="22" spans="1:6" x14ac:dyDescent="0.25">
      <c r="A22" s="65" t="s">
        <v>44</v>
      </c>
      <c r="B22" t="s">
        <v>45</v>
      </c>
      <c r="C22" s="94">
        <v>10717</v>
      </c>
      <c r="D22" s="94">
        <v>2920</v>
      </c>
      <c r="E22" s="90">
        <v>0.27246430904170943</v>
      </c>
      <c r="F22" s="92">
        <v>5693.7342891818662</v>
      </c>
    </row>
    <row r="23" spans="1:6" x14ac:dyDescent="0.25">
      <c r="A23" s="65" t="s">
        <v>20</v>
      </c>
      <c r="B23" t="s">
        <v>933</v>
      </c>
      <c r="C23" s="94">
        <v>1015</v>
      </c>
      <c r="D23" s="94">
        <v>274</v>
      </c>
      <c r="E23" s="90">
        <v>0.26995073891625615</v>
      </c>
      <c r="F23" s="92">
        <v>5789.726838574069</v>
      </c>
    </row>
    <row r="24" spans="1:6" x14ac:dyDescent="0.25">
      <c r="A24" s="65" t="s">
        <v>18</v>
      </c>
      <c r="B24" t="s">
        <v>19</v>
      </c>
      <c r="C24" s="94">
        <v>2787</v>
      </c>
      <c r="D24" s="94">
        <v>747</v>
      </c>
      <c r="E24" s="90">
        <v>0.26803013993541441</v>
      </c>
      <c r="F24" s="92">
        <v>5840.1663628485885</v>
      </c>
    </row>
    <row r="25" spans="1:6" x14ac:dyDescent="0.25">
      <c r="A25" s="65" t="s">
        <v>80</v>
      </c>
      <c r="B25" t="s">
        <v>81</v>
      </c>
      <c r="C25" s="94">
        <v>2064</v>
      </c>
      <c r="D25" s="94">
        <v>550</v>
      </c>
      <c r="E25" s="90">
        <v>0.26647286821705424</v>
      </c>
      <c r="F25" s="92">
        <v>5887.1432326118011</v>
      </c>
    </row>
    <row r="26" spans="1:6" x14ac:dyDescent="0.25">
      <c r="A26" s="65" t="s">
        <v>54</v>
      </c>
      <c r="B26" t="s">
        <v>55</v>
      </c>
      <c r="C26" s="94">
        <v>28455</v>
      </c>
      <c r="D26" s="94">
        <v>7506</v>
      </c>
      <c r="E26" s="90">
        <v>0.26378492356352135</v>
      </c>
      <c r="F26" s="92">
        <v>5007.4224424048061</v>
      </c>
    </row>
    <row r="27" spans="1:6" x14ac:dyDescent="0.25">
      <c r="A27" s="65" t="s">
        <v>56</v>
      </c>
      <c r="B27" t="s">
        <v>57</v>
      </c>
      <c r="C27" s="94">
        <v>1325</v>
      </c>
      <c r="D27" s="94">
        <v>348</v>
      </c>
      <c r="E27" s="90">
        <v>0.26264150943396225</v>
      </c>
      <c r="F27" s="92">
        <v>6010.563445389148</v>
      </c>
    </row>
    <row r="28" spans="1:6" x14ac:dyDescent="0.25">
      <c r="A28" s="65" t="s">
        <v>68</v>
      </c>
      <c r="B28" t="s">
        <v>69</v>
      </c>
      <c r="C28" s="94">
        <v>8355</v>
      </c>
      <c r="D28" s="94">
        <v>2158</v>
      </c>
      <c r="E28" s="90">
        <v>0.25828845002992218</v>
      </c>
      <c r="F28" s="92">
        <v>4047.1772082627613</v>
      </c>
    </row>
    <row r="29" spans="1:6" x14ac:dyDescent="0.25">
      <c r="A29" s="65" t="s">
        <v>60</v>
      </c>
      <c r="B29" t="s">
        <v>61</v>
      </c>
      <c r="C29" s="94">
        <v>3062</v>
      </c>
      <c r="D29" s="94">
        <v>782</v>
      </c>
      <c r="E29" s="90">
        <v>0.25538863487916397</v>
      </c>
      <c r="F29" s="92">
        <v>4461.7297534893469</v>
      </c>
    </row>
    <row r="30" spans="1:6" x14ac:dyDescent="0.25">
      <c r="A30" s="65" t="s">
        <v>64</v>
      </c>
      <c r="B30" t="s">
        <v>65</v>
      </c>
      <c r="C30" s="94">
        <v>3185</v>
      </c>
      <c r="D30" s="94">
        <v>798</v>
      </c>
      <c r="E30" s="90">
        <v>0.25054945054945055</v>
      </c>
      <c r="F30" s="92">
        <v>6155.1099869446152</v>
      </c>
    </row>
    <row r="31" spans="1:6" x14ac:dyDescent="0.25">
      <c r="A31" s="65" t="s">
        <v>78</v>
      </c>
      <c r="B31" t="s">
        <v>79</v>
      </c>
      <c r="C31" s="94">
        <v>18240</v>
      </c>
      <c r="D31" s="94">
        <v>4555</v>
      </c>
      <c r="E31" s="90">
        <v>0.24972587719298245</v>
      </c>
      <c r="F31" s="92">
        <v>5857.3467860499959</v>
      </c>
    </row>
    <row r="32" spans="1:6" x14ac:dyDescent="0.25">
      <c r="A32" s="65" t="s">
        <v>58</v>
      </c>
      <c r="B32" t="s">
        <v>59</v>
      </c>
      <c r="C32" s="94">
        <v>1212</v>
      </c>
      <c r="D32" s="94">
        <v>297</v>
      </c>
      <c r="E32" s="90">
        <v>0.24504950495049505</v>
      </c>
      <c r="F32" s="92">
        <v>5446.599089250898</v>
      </c>
    </row>
    <row r="33" spans="1:6" x14ac:dyDescent="0.25">
      <c r="A33" s="65" t="s">
        <v>62</v>
      </c>
      <c r="B33" t="s">
        <v>63</v>
      </c>
      <c r="C33" s="94">
        <v>1325</v>
      </c>
      <c r="D33" s="94">
        <v>318</v>
      </c>
      <c r="E33" s="90">
        <v>0.24</v>
      </c>
      <c r="F33" s="92">
        <v>4383.9694278264869</v>
      </c>
    </row>
    <row r="34" spans="1:6" x14ac:dyDescent="0.25">
      <c r="A34" s="65" t="s">
        <v>72</v>
      </c>
      <c r="B34" t="s">
        <v>73</v>
      </c>
      <c r="C34" s="94">
        <v>7452</v>
      </c>
      <c r="D34" s="94">
        <v>1767</v>
      </c>
      <c r="E34" s="90">
        <v>0.23711755233494364</v>
      </c>
      <c r="F34" s="92">
        <v>5779.7694923648278</v>
      </c>
    </row>
    <row r="35" spans="1:6" x14ac:dyDescent="0.25">
      <c r="A35" s="65" t="s">
        <v>116</v>
      </c>
      <c r="B35" t="s">
        <v>117</v>
      </c>
      <c r="C35" s="94">
        <v>2935</v>
      </c>
      <c r="D35" s="94">
        <v>693</v>
      </c>
      <c r="E35" s="90">
        <v>0.23611584327086882</v>
      </c>
      <c r="F35" s="92">
        <v>5211.4952197184621</v>
      </c>
    </row>
    <row r="36" spans="1:6" x14ac:dyDescent="0.25">
      <c r="A36" s="65" t="s">
        <v>70</v>
      </c>
      <c r="B36" t="s">
        <v>71</v>
      </c>
      <c r="C36" s="94">
        <v>3858</v>
      </c>
      <c r="D36" s="94">
        <v>907</v>
      </c>
      <c r="E36" s="90">
        <v>0.23509590461378954</v>
      </c>
      <c r="F36" s="92">
        <v>6550.0253373391433</v>
      </c>
    </row>
    <row r="37" spans="1:6" x14ac:dyDescent="0.25">
      <c r="A37" s="65" t="s">
        <v>74</v>
      </c>
      <c r="B37" t="s">
        <v>75</v>
      </c>
      <c r="C37" s="94">
        <v>1087</v>
      </c>
      <c r="D37" s="94">
        <v>254</v>
      </c>
      <c r="E37" s="90">
        <v>0.23367065317387303</v>
      </c>
      <c r="F37" s="92">
        <v>6350.7620111717542</v>
      </c>
    </row>
    <row r="38" spans="1:6" x14ac:dyDescent="0.25">
      <c r="A38" s="65" t="s">
        <v>96</v>
      </c>
      <c r="B38" t="s">
        <v>97</v>
      </c>
      <c r="C38" s="94">
        <v>6102</v>
      </c>
      <c r="D38" s="94">
        <v>1390</v>
      </c>
      <c r="E38" s="90">
        <v>0.2277941658472632</v>
      </c>
      <c r="F38" s="92">
        <v>5987.9529485665371</v>
      </c>
    </row>
    <row r="39" spans="1:6" x14ac:dyDescent="0.25">
      <c r="A39" s="65" t="s">
        <v>100</v>
      </c>
      <c r="B39" t="s">
        <v>101</v>
      </c>
      <c r="C39" s="94">
        <v>8626</v>
      </c>
      <c r="D39" s="94">
        <v>1929</v>
      </c>
      <c r="E39" s="90">
        <v>0.22362624623232089</v>
      </c>
      <c r="F39" s="92">
        <v>5141.8786848225145</v>
      </c>
    </row>
    <row r="40" spans="1:6" x14ac:dyDescent="0.25">
      <c r="A40" s="65" t="s">
        <v>108</v>
      </c>
      <c r="B40" t="s">
        <v>109</v>
      </c>
      <c r="C40" s="94">
        <v>6064</v>
      </c>
      <c r="D40" s="94">
        <v>1337</v>
      </c>
      <c r="E40" s="90">
        <v>0.22048153034300791</v>
      </c>
      <c r="F40" s="92">
        <v>5407.5306197969603</v>
      </c>
    </row>
    <row r="41" spans="1:6" x14ac:dyDescent="0.25">
      <c r="A41" s="65" t="s">
        <v>90</v>
      </c>
      <c r="B41" t="s">
        <v>91</v>
      </c>
      <c r="C41" s="94">
        <v>2407</v>
      </c>
      <c r="D41" s="94">
        <v>527</v>
      </c>
      <c r="E41" s="90">
        <v>0.21894474449522228</v>
      </c>
      <c r="F41" s="92">
        <v>6209.1630246168297</v>
      </c>
    </row>
    <row r="42" spans="1:6" x14ac:dyDescent="0.25">
      <c r="A42" s="65" t="s">
        <v>86</v>
      </c>
      <c r="B42" t="s">
        <v>87</v>
      </c>
      <c r="C42" s="94">
        <v>2837</v>
      </c>
      <c r="D42" s="94">
        <v>617</v>
      </c>
      <c r="E42" s="90">
        <v>0.21748325696157914</v>
      </c>
      <c r="F42" s="92">
        <v>5766.7775472247886</v>
      </c>
    </row>
    <row r="43" spans="1:6" x14ac:dyDescent="0.25">
      <c r="A43" s="65" t="s">
        <v>52</v>
      </c>
      <c r="B43" t="s">
        <v>53</v>
      </c>
      <c r="C43" s="94">
        <v>4234</v>
      </c>
      <c r="D43" s="94">
        <v>916</v>
      </c>
      <c r="E43" s="90">
        <v>0.216343882853094</v>
      </c>
      <c r="F43" s="92">
        <v>6267.8734972216726</v>
      </c>
    </row>
    <row r="44" spans="1:6" x14ac:dyDescent="0.25">
      <c r="A44" s="65" t="s">
        <v>76</v>
      </c>
      <c r="B44" t="s">
        <v>77</v>
      </c>
      <c r="C44" s="94">
        <v>2050</v>
      </c>
      <c r="D44" s="94">
        <v>440</v>
      </c>
      <c r="E44" s="90">
        <v>0.21463414634146341</v>
      </c>
      <c r="F44" s="92">
        <v>4465.4001849423903</v>
      </c>
    </row>
    <row r="45" spans="1:6" x14ac:dyDescent="0.25">
      <c r="A45" s="65" t="s">
        <v>88</v>
      </c>
      <c r="B45" t="s">
        <v>89</v>
      </c>
      <c r="C45" s="94">
        <v>9927</v>
      </c>
      <c r="D45" s="94">
        <v>2070</v>
      </c>
      <c r="E45" s="90">
        <v>0.20852221214868541</v>
      </c>
      <c r="F45" s="92">
        <v>5504.4875465550567</v>
      </c>
    </row>
    <row r="46" spans="1:6" x14ac:dyDescent="0.25">
      <c r="A46" s="65" t="s">
        <v>118</v>
      </c>
      <c r="B46" t="s">
        <v>119</v>
      </c>
      <c r="C46" s="94">
        <v>3651</v>
      </c>
      <c r="D46" s="94">
        <v>754</v>
      </c>
      <c r="E46" s="90">
        <v>0.20651876198301836</v>
      </c>
      <c r="F46" s="92">
        <v>5378.352334533778</v>
      </c>
    </row>
    <row r="47" spans="1:6" x14ac:dyDescent="0.25">
      <c r="A47" s="65" t="s">
        <v>94</v>
      </c>
      <c r="B47" t="s">
        <v>95</v>
      </c>
      <c r="C47" s="94">
        <v>1255</v>
      </c>
      <c r="D47" s="94">
        <v>257</v>
      </c>
      <c r="E47" s="90">
        <v>0.20478087649402391</v>
      </c>
      <c r="F47" s="92">
        <v>6919.486770333192</v>
      </c>
    </row>
    <row r="48" spans="1:6" x14ac:dyDescent="0.25">
      <c r="A48" s="84">
        <v>5208</v>
      </c>
      <c r="B48" t="s">
        <v>897</v>
      </c>
      <c r="C48" s="94">
        <v>413</v>
      </c>
      <c r="D48" s="94">
        <v>84</v>
      </c>
      <c r="E48" s="90">
        <v>0.20338983050847459</v>
      </c>
      <c r="F48" s="92">
        <v>6660.7491191366908</v>
      </c>
    </row>
    <row r="49" spans="1:6" x14ac:dyDescent="0.25">
      <c r="A49" s="65" t="s">
        <v>104</v>
      </c>
      <c r="B49" t="s">
        <v>105</v>
      </c>
      <c r="C49" s="94">
        <v>13957</v>
      </c>
      <c r="D49" s="94">
        <v>2820</v>
      </c>
      <c r="E49" s="90">
        <v>0.20204915096367415</v>
      </c>
      <c r="F49" s="92">
        <v>5470.4360031428441</v>
      </c>
    </row>
    <row r="50" spans="1:6" x14ac:dyDescent="0.25">
      <c r="A50" s="65" t="s">
        <v>98</v>
      </c>
      <c r="B50" t="s">
        <v>99</v>
      </c>
      <c r="C50" s="94">
        <v>1262</v>
      </c>
      <c r="D50" s="94">
        <v>252</v>
      </c>
      <c r="E50" s="90">
        <v>0.19968304278922344</v>
      </c>
      <c r="F50" s="92">
        <v>6585.0081474711378</v>
      </c>
    </row>
    <row r="51" spans="1:6" x14ac:dyDescent="0.25">
      <c r="A51" s="65" t="s">
        <v>110</v>
      </c>
      <c r="B51" t="s">
        <v>111</v>
      </c>
      <c r="C51" s="94">
        <v>9253</v>
      </c>
      <c r="D51" s="94">
        <v>1831</v>
      </c>
      <c r="E51" s="90">
        <v>0.19788176807521884</v>
      </c>
      <c r="F51" s="92">
        <v>5486.4477498034457</v>
      </c>
    </row>
    <row r="52" spans="1:6" x14ac:dyDescent="0.25">
      <c r="A52" s="65" t="s">
        <v>114</v>
      </c>
      <c r="B52" t="s">
        <v>115</v>
      </c>
      <c r="C52" s="94">
        <v>3450</v>
      </c>
      <c r="D52" s="94">
        <v>673</v>
      </c>
      <c r="E52" s="90">
        <v>0.19507246376811593</v>
      </c>
      <c r="F52" s="92">
        <v>5765.1172067322432</v>
      </c>
    </row>
    <row r="53" spans="1:6" x14ac:dyDescent="0.25">
      <c r="A53" s="65" t="s">
        <v>102</v>
      </c>
      <c r="B53" t="s">
        <v>103</v>
      </c>
      <c r="C53" s="94">
        <v>47343</v>
      </c>
      <c r="D53" s="94">
        <v>9209</v>
      </c>
      <c r="E53" s="90">
        <v>0.19451661280442725</v>
      </c>
      <c r="F53" s="92">
        <v>4285.6543427214874</v>
      </c>
    </row>
    <row r="54" spans="1:6" x14ac:dyDescent="0.25">
      <c r="A54" s="65" t="s">
        <v>124</v>
      </c>
      <c r="B54" t="s">
        <v>125</v>
      </c>
      <c r="C54" s="94">
        <v>4023</v>
      </c>
      <c r="D54" s="94">
        <v>778</v>
      </c>
      <c r="E54" s="90">
        <v>0.19338801889137461</v>
      </c>
      <c r="F54" s="92">
        <v>6017.1388411649423</v>
      </c>
    </row>
    <row r="55" spans="1:6" x14ac:dyDescent="0.25">
      <c r="A55" s="65" t="s">
        <v>126</v>
      </c>
      <c r="B55" t="s">
        <v>127</v>
      </c>
      <c r="C55" s="94">
        <v>3208</v>
      </c>
      <c r="D55" s="94">
        <v>610</v>
      </c>
      <c r="E55" s="90">
        <v>0.1901496259351621</v>
      </c>
      <c r="F55" s="92">
        <v>5794.8082870987801</v>
      </c>
    </row>
    <row r="56" spans="1:6" x14ac:dyDescent="0.25">
      <c r="A56" s="65" t="s">
        <v>66</v>
      </c>
      <c r="B56" t="s">
        <v>932</v>
      </c>
      <c r="C56" s="94">
        <v>856</v>
      </c>
      <c r="D56" s="94">
        <v>159</v>
      </c>
      <c r="E56" s="90">
        <v>0.18574766355140188</v>
      </c>
    </row>
    <row r="57" spans="1:6" x14ac:dyDescent="0.25">
      <c r="A57" s="65" t="s">
        <v>106</v>
      </c>
      <c r="B57" t="s">
        <v>107</v>
      </c>
      <c r="C57" s="94">
        <v>11598</v>
      </c>
      <c r="D57" s="94">
        <v>2143</v>
      </c>
      <c r="E57" s="90">
        <v>0.18477323676495946</v>
      </c>
      <c r="F57" s="92">
        <v>5547.45368889366</v>
      </c>
    </row>
    <row r="58" spans="1:6" x14ac:dyDescent="0.25">
      <c r="A58" s="84">
        <v>5209</v>
      </c>
      <c r="B58" t="s">
        <v>927</v>
      </c>
      <c r="C58" s="94">
        <v>11</v>
      </c>
      <c r="D58" s="94">
        <v>2</v>
      </c>
      <c r="E58" s="90">
        <v>0.18181818181818182</v>
      </c>
      <c r="F58" s="92">
        <v>7200.1554492538125</v>
      </c>
    </row>
    <row r="59" spans="1:6" x14ac:dyDescent="0.25">
      <c r="A59" s="65" t="s">
        <v>122</v>
      </c>
      <c r="B59" t="s">
        <v>123</v>
      </c>
      <c r="C59" s="94">
        <v>27523</v>
      </c>
      <c r="D59" s="94">
        <v>4991</v>
      </c>
      <c r="E59" s="90">
        <v>0.18133924354176506</v>
      </c>
      <c r="F59" s="92">
        <v>5074.9395111987978</v>
      </c>
    </row>
    <row r="60" spans="1:6" x14ac:dyDescent="0.25">
      <c r="A60" s="65" t="s">
        <v>128</v>
      </c>
      <c r="B60" t="s">
        <v>129</v>
      </c>
      <c r="C60" s="94">
        <v>12175</v>
      </c>
      <c r="D60" s="94">
        <v>2169</v>
      </c>
      <c r="E60" s="90">
        <v>0.17815195071868584</v>
      </c>
      <c r="F60" s="92">
        <v>5614.331830183457</v>
      </c>
    </row>
    <row r="61" spans="1:6" x14ac:dyDescent="0.25">
      <c r="A61" s="65" t="s">
        <v>112</v>
      </c>
      <c r="B61" t="s">
        <v>113</v>
      </c>
      <c r="C61" s="94">
        <v>16426</v>
      </c>
      <c r="D61" s="94">
        <v>2900</v>
      </c>
      <c r="E61" s="90">
        <v>0.17654937294533057</v>
      </c>
      <c r="F61" s="92">
        <v>5295.4920833751476</v>
      </c>
    </row>
    <row r="62" spans="1:6" x14ac:dyDescent="0.25">
      <c r="A62" s="65" t="s">
        <v>42</v>
      </c>
      <c r="B62" t="s">
        <v>43</v>
      </c>
      <c r="C62" s="94">
        <v>3967</v>
      </c>
      <c r="D62" s="94">
        <v>679</v>
      </c>
      <c r="E62" s="90">
        <v>0.17116208721956139</v>
      </c>
      <c r="F62" s="92">
        <v>6954.2724041139845</v>
      </c>
    </row>
    <row r="63" spans="1:6" x14ac:dyDescent="0.25">
      <c r="A63" s="65" t="s">
        <v>1186</v>
      </c>
      <c r="B63" t="s">
        <v>928</v>
      </c>
      <c r="C63" s="94">
        <v>5725</v>
      </c>
      <c r="D63" s="94">
        <v>929</v>
      </c>
      <c r="E63" s="90">
        <v>0.16227074235807859</v>
      </c>
      <c r="F63" s="92">
        <v>5438.1747445962383</v>
      </c>
    </row>
    <row r="64" spans="1:6" x14ac:dyDescent="0.25">
      <c r="A64" s="65" t="s">
        <v>1187</v>
      </c>
      <c r="B64" t="s">
        <v>929</v>
      </c>
      <c r="C64" s="94">
        <v>56886</v>
      </c>
      <c r="D64" s="94">
        <v>9158</v>
      </c>
      <c r="E64" s="90">
        <v>0.16098864395457582</v>
      </c>
      <c r="F64" s="92">
        <v>2832.4139644094171</v>
      </c>
    </row>
    <row r="65" spans="1:6" x14ac:dyDescent="0.25">
      <c r="A65" s="65" t="s">
        <v>120</v>
      </c>
      <c r="B65" t="s">
        <v>121</v>
      </c>
      <c r="C65" s="94">
        <v>11888</v>
      </c>
      <c r="D65" s="94">
        <v>1896</v>
      </c>
      <c r="E65" s="90">
        <v>0.15948855989232841</v>
      </c>
      <c r="F65" s="92">
        <v>4431.7292861953247</v>
      </c>
    </row>
    <row r="66" spans="1:6" x14ac:dyDescent="0.25">
      <c r="A66" s="65" t="s">
        <v>130</v>
      </c>
      <c r="B66" t="s">
        <v>131</v>
      </c>
      <c r="C66" s="94">
        <v>3359</v>
      </c>
      <c r="D66" s="94">
        <v>518</v>
      </c>
      <c r="E66" s="90">
        <v>0.15421256326287586</v>
      </c>
      <c r="F66" s="92">
        <v>4955.2438920307986</v>
      </c>
    </row>
    <row r="67" spans="1:6" x14ac:dyDescent="0.25">
      <c r="A67" s="65" t="s">
        <v>1188</v>
      </c>
      <c r="B67" t="s">
        <v>930</v>
      </c>
      <c r="C67" s="94">
        <v>27233</v>
      </c>
      <c r="D67" s="94">
        <v>4124</v>
      </c>
      <c r="E67" s="90">
        <v>0.15143392207982961</v>
      </c>
      <c r="F67" s="92">
        <v>5582.6724046894424</v>
      </c>
    </row>
    <row r="70" spans="1:6" x14ac:dyDescent="0.25">
      <c r="A70" s="65" t="s">
        <v>1190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88624-9928-43C0-BF19-31D4A9A1789C}">
  <dimension ref="A1:F46"/>
  <sheetViews>
    <sheetView workbookViewId="0">
      <pane ySplit="4" topLeftCell="A39" activePane="bottomLeft" state="frozen"/>
      <selection pane="bottomLeft" activeCell="D54" sqref="D54"/>
    </sheetView>
  </sheetViews>
  <sheetFormatPr defaultRowHeight="15" x14ac:dyDescent="0.25"/>
  <cols>
    <col min="1" max="1" width="13.28515625" style="65" customWidth="1"/>
    <col min="2" max="2" width="33.28515625" style="65" customWidth="1"/>
    <col min="3" max="3" width="17.7109375" style="94" customWidth="1"/>
    <col min="4" max="4" width="13.28515625" style="94" customWidth="1"/>
    <col min="5" max="5" width="12.140625" style="90" customWidth="1"/>
    <col min="6" max="6" width="11.7109375" style="92" customWidth="1"/>
    <col min="7" max="16384" width="9.140625" style="65"/>
  </cols>
  <sheetData>
    <row r="1" spans="1:6" x14ac:dyDescent="0.25">
      <c r="A1" s="88" t="s">
        <v>920</v>
      </c>
    </row>
    <row r="2" spans="1:6" x14ac:dyDescent="0.25">
      <c r="A2" s="89" t="s">
        <v>931</v>
      </c>
    </row>
    <row r="4" spans="1:6" x14ac:dyDescent="0.25">
      <c r="A4" s="88" t="s">
        <v>3</v>
      </c>
      <c r="B4" s="88" t="s">
        <v>922</v>
      </c>
      <c r="C4" s="95" t="s">
        <v>923</v>
      </c>
      <c r="D4" s="95" t="s">
        <v>924</v>
      </c>
      <c r="E4" s="91" t="s">
        <v>925</v>
      </c>
      <c r="F4" s="93" t="s">
        <v>926</v>
      </c>
    </row>
    <row r="5" spans="1:6" x14ac:dyDescent="0.25">
      <c r="A5" s="65" t="s">
        <v>11</v>
      </c>
      <c r="B5" s="65" t="s">
        <v>12</v>
      </c>
      <c r="C5" s="94">
        <v>1195</v>
      </c>
      <c r="D5" s="94">
        <v>518</v>
      </c>
      <c r="E5" s="90">
        <v>0.43347280334728033</v>
      </c>
      <c r="F5" s="92">
        <v>5798.1156319252559</v>
      </c>
    </row>
    <row r="6" spans="1:6" x14ac:dyDescent="0.25">
      <c r="A6" s="65" t="s">
        <v>30</v>
      </c>
      <c r="B6" s="65" t="s">
        <v>31</v>
      </c>
      <c r="C6" s="94">
        <v>4507</v>
      </c>
      <c r="D6" s="94">
        <v>1500</v>
      </c>
      <c r="E6" s="90">
        <v>0.3328156201464389</v>
      </c>
      <c r="F6" s="92">
        <v>5915.2148361655009</v>
      </c>
    </row>
    <row r="7" spans="1:6" x14ac:dyDescent="0.25">
      <c r="A7" s="65" t="s">
        <v>16</v>
      </c>
      <c r="B7" s="65" t="s">
        <v>17</v>
      </c>
      <c r="C7" s="94">
        <v>793</v>
      </c>
      <c r="D7" s="94">
        <v>262</v>
      </c>
      <c r="E7" s="90">
        <v>0.33039092055485497</v>
      </c>
      <c r="F7" s="92">
        <v>5993.8688514998794</v>
      </c>
    </row>
    <row r="8" spans="1:6" x14ac:dyDescent="0.25">
      <c r="A8" s="65" t="s">
        <v>36</v>
      </c>
      <c r="B8" s="65" t="s">
        <v>37</v>
      </c>
      <c r="C8" s="94">
        <v>1070</v>
      </c>
      <c r="D8" s="94">
        <v>353</v>
      </c>
      <c r="E8" s="90">
        <v>0.32990654205607478</v>
      </c>
      <c r="F8" s="92">
        <v>6172.3129415140475</v>
      </c>
    </row>
    <row r="9" spans="1:6" x14ac:dyDescent="0.25">
      <c r="A9" s="65" t="s">
        <v>38</v>
      </c>
      <c r="B9" s="65" t="s">
        <v>39</v>
      </c>
      <c r="C9" s="94">
        <v>804</v>
      </c>
      <c r="D9" s="94">
        <v>264</v>
      </c>
      <c r="E9" s="90">
        <v>0.32835820895522388</v>
      </c>
      <c r="F9" s="92">
        <v>6632.3105245275437</v>
      </c>
    </row>
    <row r="10" spans="1:6" x14ac:dyDescent="0.25">
      <c r="A10" s="65" t="s">
        <v>48</v>
      </c>
      <c r="B10" s="65" t="s">
        <v>49</v>
      </c>
      <c r="C10" s="94">
        <v>3764</v>
      </c>
      <c r="D10" s="94">
        <v>1218</v>
      </c>
      <c r="E10" s="90">
        <v>0.32359192348565358</v>
      </c>
      <c r="F10" s="92">
        <v>6006.1626845742403</v>
      </c>
    </row>
    <row r="11" spans="1:6" x14ac:dyDescent="0.25">
      <c r="A11" s="65" t="s">
        <v>26</v>
      </c>
      <c r="B11" s="65" t="s">
        <v>27</v>
      </c>
      <c r="C11" s="94">
        <v>5039</v>
      </c>
      <c r="D11" s="94">
        <v>1589</v>
      </c>
      <c r="E11" s="90">
        <v>0.31534034530660843</v>
      </c>
      <c r="F11" s="92">
        <v>6267.8028740116524</v>
      </c>
    </row>
    <row r="12" spans="1:6" x14ac:dyDescent="0.25">
      <c r="A12" s="65" t="s">
        <v>22</v>
      </c>
      <c r="B12" s="65" t="s">
        <v>23</v>
      </c>
      <c r="C12" s="94">
        <v>790</v>
      </c>
      <c r="D12" s="94">
        <v>249</v>
      </c>
      <c r="E12" s="90">
        <v>0.31518987341772153</v>
      </c>
      <c r="F12" s="92">
        <v>6760.73146211116</v>
      </c>
    </row>
    <row r="13" spans="1:6" x14ac:dyDescent="0.25">
      <c r="A13" s="65" t="s">
        <v>28</v>
      </c>
      <c r="B13" s="65" t="s">
        <v>29</v>
      </c>
      <c r="C13" s="94">
        <v>2093</v>
      </c>
      <c r="D13" s="94">
        <v>658</v>
      </c>
      <c r="E13" s="90">
        <v>0.31438127090301005</v>
      </c>
      <c r="F13" s="92">
        <v>6272.1559213988367</v>
      </c>
    </row>
    <row r="14" spans="1:6" x14ac:dyDescent="0.25">
      <c r="A14" s="65" t="s">
        <v>46</v>
      </c>
      <c r="B14" s="65" t="s">
        <v>47</v>
      </c>
      <c r="C14" s="94">
        <v>4232</v>
      </c>
      <c r="D14" s="94">
        <v>1305</v>
      </c>
      <c r="E14" s="90">
        <v>0.30836483931947067</v>
      </c>
      <c r="F14" s="92">
        <v>4406.7851185054624</v>
      </c>
    </row>
    <row r="15" spans="1:6" x14ac:dyDescent="0.25">
      <c r="A15" s="65" t="s">
        <v>34</v>
      </c>
      <c r="B15" s="65" t="s">
        <v>35</v>
      </c>
      <c r="C15" s="94">
        <v>2390</v>
      </c>
      <c r="D15" s="94">
        <v>721</v>
      </c>
      <c r="E15" s="90">
        <v>0.30167364016736403</v>
      </c>
      <c r="F15" s="92">
        <v>6043.5621815576505</v>
      </c>
    </row>
    <row r="16" spans="1:6" x14ac:dyDescent="0.25">
      <c r="A16" s="65" t="s">
        <v>24</v>
      </c>
      <c r="B16" s="65" t="s">
        <v>25</v>
      </c>
      <c r="C16" s="94">
        <v>920</v>
      </c>
      <c r="D16" s="94">
        <v>277</v>
      </c>
      <c r="E16" s="90">
        <v>0.30108695652173911</v>
      </c>
      <c r="F16" s="92">
        <v>5887.1432326118011</v>
      </c>
    </row>
    <row r="17" spans="1:6" x14ac:dyDescent="0.25">
      <c r="A17" s="65" t="s">
        <v>32</v>
      </c>
      <c r="B17" s="65" t="s">
        <v>33</v>
      </c>
      <c r="C17" s="94">
        <v>4317</v>
      </c>
      <c r="D17" s="94">
        <v>1291</v>
      </c>
      <c r="E17" s="90">
        <v>0.29905026638869586</v>
      </c>
      <c r="F17" s="92">
        <v>6087.951872332811</v>
      </c>
    </row>
    <row r="18" spans="1:6" x14ac:dyDescent="0.25">
      <c r="A18" s="65" t="s">
        <v>40</v>
      </c>
      <c r="B18" s="65" t="s">
        <v>41</v>
      </c>
      <c r="C18" s="94">
        <v>6075</v>
      </c>
      <c r="D18" s="94">
        <v>1727</v>
      </c>
      <c r="E18" s="90">
        <v>0.28427983539094648</v>
      </c>
      <c r="F18" s="92">
        <v>5452.6251740689295</v>
      </c>
    </row>
    <row r="19" spans="1:6" x14ac:dyDescent="0.25">
      <c r="A19" s="65" t="s">
        <v>50</v>
      </c>
      <c r="B19" s="65" t="s">
        <v>51</v>
      </c>
      <c r="C19" s="94">
        <v>831</v>
      </c>
      <c r="D19" s="94">
        <v>229</v>
      </c>
      <c r="E19" s="90">
        <v>0.27557160048134777</v>
      </c>
      <c r="F19" s="92">
        <v>4638.0226098157464</v>
      </c>
    </row>
    <row r="20" spans="1:6" x14ac:dyDescent="0.25">
      <c r="A20" s="65" t="s">
        <v>84</v>
      </c>
      <c r="B20" s="65" t="s">
        <v>85</v>
      </c>
      <c r="C20" s="94">
        <v>5344</v>
      </c>
      <c r="D20" s="94">
        <v>1472</v>
      </c>
      <c r="E20" s="90">
        <v>0.27544910179640719</v>
      </c>
      <c r="F20" s="92">
        <v>5904.2156449576214</v>
      </c>
    </row>
    <row r="21" spans="1:6" x14ac:dyDescent="0.25">
      <c r="A21" s="65" t="s">
        <v>14</v>
      </c>
      <c r="B21" s="65" t="s">
        <v>15</v>
      </c>
      <c r="C21" s="94">
        <v>13811</v>
      </c>
      <c r="D21" s="94">
        <v>3802</v>
      </c>
      <c r="E21" s="90">
        <v>0.27528781406125552</v>
      </c>
      <c r="F21" s="92">
        <v>5473.3130445277329</v>
      </c>
    </row>
    <row r="22" spans="1:6" x14ac:dyDescent="0.25">
      <c r="A22" s="65" t="s">
        <v>44</v>
      </c>
      <c r="B22" s="65" t="s">
        <v>45</v>
      </c>
      <c r="C22" s="94">
        <v>10717</v>
      </c>
      <c r="D22" s="94">
        <v>2920</v>
      </c>
      <c r="E22" s="90">
        <v>0.27246430904170943</v>
      </c>
      <c r="F22" s="92">
        <v>5693.7342891818662</v>
      </c>
    </row>
    <row r="23" spans="1:6" x14ac:dyDescent="0.25">
      <c r="A23" s="65" t="s">
        <v>20</v>
      </c>
      <c r="B23" s="65" t="s">
        <v>933</v>
      </c>
      <c r="C23" s="94">
        <v>1015</v>
      </c>
      <c r="D23" s="94">
        <v>274</v>
      </c>
      <c r="E23" s="90">
        <v>0.26995073891625615</v>
      </c>
      <c r="F23" s="92">
        <v>5789.726838574069</v>
      </c>
    </row>
    <row r="24" spans="1:6" x14ac:dyDescent="0.25">
      <c r="A24" s="65" t="s">
        <v>18</v>
      </c>
      <c r="B24" s="65" t="s">
        <v>19</v>
      </c>
      <c r="C24" s="94">
        <v>2787</v>
      </c>
      <c r="D24" s="94">
        <v>747</v>
      </c>
      <c r="E24" s="90">
        <v>0.26803013993541441</v>
      </c>
      <c r="F24" s="92">
        <v>5840.1663628485885</v>
      </c>
    </row>
    <row r="25" spans="1:6" x14ac:dyDescent="0.25">
      <c r="A25" s="65" t="s">
        <v>80</v>
      </c>
      <c r="B25" s="65" t="s">
        <v>81</v>
      </c>
      <c r="C25" s="94">
        <v>2064</v>
      </c>
      <c r="D25" s="94">
        <v>550</v>
      </c>
      <c r="E25" s="90">
        <v>0.26647286821705424</v>
      </c>
      <c r="F25" s="92">
        <v>5887.1432326118011</v>
      </c>
    </row>
    <row r="26" spans="1:6" x14ac:dyDescent="0.25">
      <c r="A26" s="65" t="s">
        <v>54</v>
      </c>
      <c r="B26" s="65" t="s">
        <v>55</v>
      </c>
      <c r="C26" s="94">
        <v>28455</v>
      </c>
      <c r="D26" s="94">
        <v>7506</v>
      </c>
      <c r="E26" s="90">
        <v>0.26378492356352135</v>
      </c>
      <c r="F26" s="92">
        <v>5007.4224424048061</v>
      </c>
    </row>
    <row r="27" spans="1:6" x14ac:dyDescent="0.25">
      <c r="A27" s="65" t="s">
        <v>56</v>
      </c>
      <c r="B27" s="65" t="s">
        <v>57</v>
      </c>
      <c r="C27" s="94">
        <v>1325</v>
      </c>
      <c r="D27" s="94">
        <v>348</v>
      </c>
      <c r="E27" s="90">
        <v>0.26264150943396225</v>
      </c>
      <c r="F27" s="92">
        <v>6010.563445389148</v>
      </c>
    </row>
    <row r="28" spans="1:6" x14ac:dyDescent="0.25">
      <c r="A28" s="65" t="s">
        <v>68</v>
      </c>
      <c r="B28" s="65" t="s">
        <v>69</v>
      </c>
      <c r="C28" s="94">
        <v>8355</v>
      </c>
      <c r="D28" s="94">
        <v>2158</v>
      </c>
      <c r="E28" s="90">
        <v>0.25828845002992218</v>
      </c>
      <c r="F28" s="92">
        <v>4047.1772082627613</v>
      </c>
    </row>
    <row r="29" spans="1:6" x14ac:dyDescent="0.25">
      <c r="A29" s="65" t="s">
        <v>60</v>
      </c>
      <c r="B29" s="65" t="s">
        <v>61</v>
      </c>
      <c r="C29" s="94">
        <v>3062</v>
      </c>
      <c r="D29" s="94">
        <v>782</v>
      </c>
      <c r="E29" s="90">
        <v>0.25538863487916397</v>
      </c>
      <c r="F29" s="92">
        <v>4461.7297534893469</v>
      </c>
    </row>
    <row r="30" spans="1:6" x14ac:dyDescent="0.25">
      <c r="A30" s="65" t="s">
        <v>64</v>
      </c>
      <c r="B30" s="65" t="s">
        <v>65</v>
      </c>
      <c r="C30" s="94">
        <v>3185</v>
      </c>
      <c r="D30" s="94">
        <v>798</v>
      </c>
      <c r="E30" s="90">
        <v>0.25054945054945055</v>
      </c>
      <c r="F30" s="92">
        <v>6155.1099869446152</v>
      </c>
    </row>
    <row r="31" spans="1:6" x14ac:dyDescent="0.25">
      <c r="A31" s="65" t="s">
        <v>78</v>
      </c>
      <c r="B31" s="65" t="s">
        <v>79</v>
      </c>
      <c r="C31" s="94">
        <v>18240</v>
      </c>
      <c r="D31" s="94">
        <v>4555</v>
      </c>
      <c r="E31" s="90">
        <v>0.24972587719298245</v>
      </c>
      <c r="F31" s="92">
        <v>5857.3467860499959</v>
      </c>
    </row>
    <row r="32" spans="1:6" x14ac:dyDescent="0.25">
      <c r="A32" s="65" t="s">
        <v>58</v>
      </c>
      <c r="B32" s="65" t="s">
        <v>59</v>
      </c>
      <c r="C32" s="94">
        <v>1212</v>
      </c>
      <c r="D32" s="94">
        <v>297</v>
      </c>
      <c r="E32" s="90">
        <v>0.24504950495049505</v>
      </c>
      <c r="F32" s="92">
        <v>5446.599089250898</v>
      </c>
    </row>
    <row r="33" spans="1:6" x14ac:dyDescent="0.25">
      <c r="A33" s="65" t="s">
        <v>62</v>
      </c>
      <c r="B33" s="65" t="s">
        <v>63</v>
      </c>
      <c r="C33" s="94">
        <v>1325</v>
      </c>
      <c r="D33" s="94">
        <v>318</v>
      </c>
      <c r="E33" s="90">
        <v>0.24</v>
      </c>
      <c r="F33" s="92">
        <v>4383.9694278264869</v>
      </c>
    </row>
    <row r="34" spans="1:6" x14ac:dyDescent="0.25">
      <c r="A34" s="65" t="s">
        <v>72</v>
      </c>
      <c r="B34" s="65" t="s">
        <v>73</v>
      </c>
      <c r="C34" s="94">
        <v>7452</v>
      </c>
      <c r="D34" s="94">
        <v>1767</v>
      </c>
      <c r="E34" s="90">
        <v>0.23711755233494364</v>
      </c>
      <c r="F34" s="92">
        <v>5779.7694923648278</v>
      </c>
    </row>
    <row r="35" spans="1:6" x14ac:dyDescent="0.25">
      <c r="A35" s="65" t="s">
        <v>116</v>
      </c>
      <c r="B35" s="65" t="s">
        <v>117</v>
      </c>
      <c r="C35" s="94">
        <v>2935</v>
      </c>
      <c r="D35" s="94">
        <v>693</v>
      </c>
      <c r="E35" s="90">
        <v>0.23611584327086882</v>
      </c>
      <c r="F35" s="92">
        <v>5211.4952197184621</v>
      </c>
    </row>
    <row r="36" spans="1:6" x14ac:dyDescent="0.25">
      <c r="A36" s="65" t="s">
        <v>70</v>
      </c>
      <c r="B36" s="65" t="s">
        <v>71</v>
      </c>
      <c r="C36" s="94">
        <v>3858</v>
      </c>
      <c r="D36" s="94">
        <v>907</v>
      </c>
      <c r="E36" s="90">
        <v>0.23509590461378954</v>
      </c>
      <c r="F36" s="92">
        <v>6550.0253373391433</v>
      </c>
    </row>
    <row r="37" spans="1:6" x14ac:dyDescent="0.25">
      <c r="A37" s="65" t="s">
        <v>74</v>
      </c>
      <c r="B37" s="65" t="s">
        <v>75</v>
      </c>
      <c r="C37" s="94">
        <v>1087</v>
      </c>
      <c r="D37" s="94">
        <v>254</v>
      </c>
      <c r="E37" s="90">
        <v>0.23367065317387303</v>
      </c>
      <c r="F37" s="92">
        <v>6350.7620111717542</v>
      </c>
    </row>
    <row r="38" spans="1:6" x14ac:dyDescent="0.25">
      <c r="A38" s="65" t="s">
        <v>96</v>
      </c>
      <c r="B38" s="65" t="s">
        <v>97</v>
      </c>
      <c r="C38" s="94">
        <v>6102</v>
      </c>
      <c r="D38" s="94">
        <v>1390</v>
      </c>
      <c r="E38" s="90">
        <v>0.2277941658472632</v>
      </c>
      <c r="F38" s="92">
        <v>5987.9529485665371</v>
      </c>
    </row>
    <row r="39" spans="1:6" x14ac:dyDescent="0.25">
      <c r="A39" s="65" t="s">
        <v>100</v>
      </c>
      <c r="B39" s="65" t="s">
        <v>101</v>
      </c>
      <c r="C39" s="94">
        <v>8626</v>
      </c>
      <c r="D39" s="94">
        <v>1929</v>
      </c>
      <c r="E39" s="90">
        <v>0.22362624623232089</v>
      </c>
      <c r="F39" s="92">
        <v>5141.8786848225145</v>
      </c>
    </row>
    <row r="40" spans="1:6" x14ac:dyDescent="0.25">
      <c r="A40" s="65" t="s">
        <v>108</v>
      </c>
      <c r="B40" s="65" t="s">
        <v>109</v>
      </c>
      <c r="C40" s="94">
        <v>6064</v>
      </c>
      <c r="D40" s="94">
        <v>1337</v>
      </c>
      <c r="E40" s="90">
        <v>0.22048153034300791</v>
      </c>
      <c r="F40" s="92">
        <v>5407.5306197969603</v>
      </c>
    </row>
    <row r="41" spans="1:6" x14ac:dyDescent="0.25">
      <c r="A41" s="65" t="s">
        <v>90</v>
      </c>
      <c r="B41" s="65" t="s">
        <v>91</v>
      </c>
      <c r="C41" s="94">
        <v>2407</v>
      </c>
      <c r="D41" s="94">
        <v>527</v>
      </c>
      <c r="E41" s="90">
        <v>0.21894474449522228</v>
      </c>
      <c r="F41" s="92">
        <v>6209.1630246168297</v>
      </c>
    </row>
    <row r="42" spans="1:6" x14ac:dyDescent="0.25">
      <c r="A42" s="65" t="s">
        <v>86</v>
      </c>
      <c r="B42" s="65" t="s">
        <v>87</v>
      </c>
      <c r="C42" s="94">
        <v>2837</v>
      </c>
      <c r="D42" s="94">
        <v>617</v>
      </c>
      <c r="E42" s="90">
        <v>0.21748325696157914</v>
      </c>
      <c r="F42" s="92">
        <v>5766.7775472247886</v>
      </c>
    </row>
    <row r="43" spans="1:6" x14ac:dyDescent="0.25">
      <c r="A43" s="65" t="s">
        <v>52</v>
      </c>
      <c r="B43" s="65" t="s">
        <v>53</v>
      </c>
      <c r="C43" s="94">
        <v>4234</v>
      </c>
      <c r="D43" s="94">
        <v>916</v>
      </c>
      <c r="E43" s="90">
        <v>0.216343882853094</v>
      </c>
      <c r="F43" s="92">
        <v>6267.8734972216726</v>
      </c>
    </row>
    <row r="46" spans="1:6" x14ac:dyDescent="0.25">
      <c r="A46" s="65" t="s">
        <v>1189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8B00-8B04-499A-A9A6-B42B6C7B8707}">
  <dimension ref="A1:G446"/>
  <sheetViews>
    <sheetView workbookViewId="0">
      <selection activeCell="I7" sqref="I7"/>
    </sheetView>
  </sheetViews>
  <sheetFormatPr defaultColWidth="11.42578125" defaultRowHeight="15" x14ac:dyDescent="0.25"/>
  <cols>
    <col min="1" max="1" width="13.5703125" style="101" customWidth="1"/>
    <col min="2" max="2" width="27.5703125" style="101" customWidth="1"/>
    <col min="3" max="3" width="47.140625" style="101" customWidth="1"/>
    <col min="4" max="4" width="15.140625" style="101" customWidth="1"/>
    <col min="5" max="5" width="17.7109375" style="101" customWidth="1"/>
    <col min="6" max="6" width="11.42578125" style="99"/>
    <col min="7" max="7" width="17.5703125" style="100" customWidth="1"/>
    <col min="8" max="16384" width="11.42578125" style="101"/>
  </cols>
  <sheetData>
    <row r="1" spans="1:7" ht="17.45" customHeight="1" x14ac:dyDescent="0.25">
      <c r="A1" s="96" t="s">
        <v>1185</v>
      </c>
      <c r="B1" s="97"/>
      <c r="C1" s="97"/>
      <c r="D1" s="97"/>
      <c r="E1" s="98"/>
    </row>
    <row r="2" spans="1:7" ht="15.95" customHeight="1" x14ac:dyDescent="0.25">
      <c r="A2" s="114" t="s">
        <v>157</v>
      </c>
      <c r="B2" s="114" t="s">
        <v>145</v>
      </c>
      <c r="C2" s="115" t="s">
        <v>158</v>
      </c>
      <c r="D2" s="117" t="s">
        <v>934</v>
      </c>
      <c r="E2" s="102" t="s">
        <v>935</v>
      </c>
      <c r="F2" s="103"/>
      <c r="G2" s="74" t="s">
        <v>160</v>
      </c>
    </row>
    <row r="3" spans="1:7" ht="60" customHeight="1" x14ac:dyDescent="0.25">
      <c r="A3" s="114"/>
      <c r="B3" s="114"/>
      <c r="C3" s="115"/>
      <c r="D3" s="117"/>
      <c r="E3" s="104" t="s">
        <v>936</v>
      </c>
      <c r="F3" s="105" t="s">
        <v>937</v>
      </c>
      <c r="G3" s="81" t="s">
        <v>161</v>
      </c>
    </row>
    <row r="4" spans="1:7" ht="15.95" customHeight="1" x14ac:dyDescent="0.25">
      <c r="A4" s="106" t="s">
        <v>162</v>
      </c>
      <c r="B4" s="106" t="s">
        <v>163</v>
      </c>
      <c r="C4" s="106" t="s">
        <v>164</v>
      </c>
      <c r="D4" s="107">
        <v>157</v>
      </c>
      <c r="E4" s="108">
        <v>133</v>
      </c>
      <c r="F4" s="109">
        <f>SUM(E4/D4)</f>
        <v>0.84713375796178347</v>
      </c>
      <c r="G4" s="110">
        <f>8/4</f>
        <v>2</v>
      </c>
    </row>
    <row r="5" spans="1:7" ht="15.95" customHeight="1" x14ac:dyDescent="0.25">
      <c r="A5" s="106" t="s">
        <v>165</v>
      </c>
      <c r="B5" s="106" t="s">
        <v>163</v>
      </c>
      <c r="C5" s="106" t="s">
        <v>166</v>
      </c>
      <c r="D5" s="107">
        <v>364</v>
      </c>
      <c r="E5" s="108">
        <v>302</v>
      </c>
      <c r="F5" s="109">
        <f>SUM(E5/D5)</f>
        <v>0.82967032967032972</v>
      </c>
    </row>
    <row r="6" spans="1:7" ht="15.95" customHeight="1" x14ac:dyDescent="0.25">
      <c r="A6" s="106"/>
      <c r="B6" s="106"/>
      <c r="C6" s="106"/>
      <c r="D6" s="107"/>
      <c r="E6" s="108"/>
      <c r="F6" s="109"/>
    </row>
    <row r="7" spans="1:7" ht="15.95" customHeight="1" x14ac:dyDescent="0.25">
      <c r="A7" s="106" t="s">
        <v>167</v>
      </c>
      <c r="B7" s="106" t="s">
        <v>168</v>
      </c>
      <c r="C7" s="106" t="s">
        <v>938</v>
      </c>
      <c r="D7" s="107">
        <v>458</v>
      </c>
      <c r="E7" s="108">
        <v>422</v>
      </c>
      <c r="F7" s="109">
        <f t="shared" ref="F7:F16" si="0">SUM(E7/D7)</f>
        <v>0.92139737991266379</v>
      </c>
      <c r="G7" s="110">
        <f>40/4</f>
        <v>10</v>
      </c>
    </row>
    <row r="8" spans="1:7" ht="15.95" customHeight="1" x14ac:dyDescent="0.25">
      <c r="A8" s="106" t="s">
        <v>170</v>
      </c>
      <c r="B8" s="106" t="s">
        <v>168</v>
      </c>
      <c r="C8" s="106" t="s">
        <v>939</v>
      </c>
      <c r="D8" s="107">
        <v>344</v>
      </c>
      <c r="E8" s="108">
        <v>304</v>
      </c>
      <c r="F8" s="109">
        <f t="shared" si="0"/>
        <v>0.88372093023255816</v>
      </c>
    </row>
    <row r="9" spans="1:7" ht="15.95" customHeight="1" x14ac:dyDescent="0.25">
      <c r="A9" s="106" t="s">
        <v>172</v>
      </c>
      <c r="B9" s="106" t="s">
        <v>168</v>
      </c>
      <c r="C9" s="106" t="s">
        <v>940</v>
      </c>
      <c r="D9" s="107">
        <v>197</v>
      </c>
      <c r="E9" s="108">
        <v>170</v>
      </c>
      <c r="F9" s="109">
        <f t="shared" si="0"/>
        <v>0.86294416243654826</v>
      </c>
    </row>
    <row r="10" spans="1:7" ht="15.95" customHeight="1" x14ac:dyDescent="0.25">
      <c r="A10" s="106" t="s">
        <v>178</v>
      </c>
      <c r="B10" s="106" t="s">
        <v>168</v>
      </c>
      <c r="C10" s="106" t="s">
        <v>179</v>
      </c>
      <c r="D10" s="107">
        <v>409</v>
      </c>
      <c r="E10" s="108">
        <v>341</v>
      </c>
      <c r="F10" s="109">
        <f t="shared" si="0"/>
        <v>0.83374083129584353</v>
      </c>
    </row>
    <row r="11" spans="1:7" ht="15.95" customHeight="1" x14ac:dyDescent="0.25">
      <c r="A11" s="106" t="s">
        <v>174</v>
      </c>
      <c r="B11" s="106" t="s">
        <v>168</v>
      </c>
      <c r="C11" s="106" t="s">
        <v>175</v>
      </c>
      <c r="D11" s="107">
        <v>358</v>
      </c>
      <c r="E11" s="108">
        <v>291</v>
      </c>
      <c r="F11" s="109">
        <f t="shared" si="0"/>
        <v>0.81284916201117319</v>
      </c>
    </row>
    <row r="12" spans="1:7" ht="15.95" customHeight="1" x14ac:dyDescent="0.25">
      <c r="A12" s="106" t="s">
        <v>180</v>
      </c>
      <c r="B12" s="106" t="s">
        <v>168</v>
      </c>
      <c r="C12" s="106" t="s">
        <v>181</v>
      </c>
      <c r="D12" s="107">
        <v>207</v>
      </c>
      <c r="E12" s="108">
        <v>167</v>
      </c>
      <c r="F12" s="109">
        <f t="shared" si="0"/>
        <v>0.80676328502415462</v>
      </c>
    </row>
    <row r="13" spans="1:7" ht="15.95" customHeight="1" x14ac:dyDescent="0.25">
      <c r="A13" s="106" t="s">
        <v>176</v>
      </c>
      <c r="B13" s="106" t="s">
        <v>168</v>
      </c>
      <c r="C13" s="106" t="s">
        <v>177</v>
      </c>
      <c r="D13" s="107">
        <v>475</v>
      </c>
      <c r="E13" s="108">
        <v>383</v>
      </c>
      <c r="F13" s="109">
        <f t="shared" si="0"/>
        <v>0.80631578947368421</v>
      </c>
    </row>
    <row r="14" spans="1:7" ht="15.95" customHeight="1" x14ac:dyDescent="0.25">
      <c r="A14" s="106" t="s">
        <v>182</v>
      </c>
      <c r="B14" s="106" t="s">
        <v>168</v>
      </c>
      <c r="C14" s="106" t="s">
        <v>183</v>
      </c>
      <c r="D14" s="107">
        <v>365</v>
      </c>
      <c r="E14" s="108">
        <v>289</v>
      </c>
      <c r="F14" s="109">
        <f t="shared" si="0"/>
        <v>0.79178082191780819</v>
      </c>
    </row>
    <row r="15" spans="1:7" ht="15.95" customHeight="1" x14ac:dyDescent="0.25">
      <c r="A15" s="106" t="s">
        <v>186</v>
      </c>
      <c r="B15" s="106" t="s">
        <v>168</v>
      </c>
      <c r="C15" s="106" t="s">
        <v>187</v>
      </c>
      <c r="D15" s="107">
        <v>430</v>
      </c>
      <c r="E15" s="108">
        <v>337</v>
      </c>
      <c r="F15" s="109">
        <f t="shared" si="0"/>
        <v>0.78372093023255818</v>
      </c>
    </row>
    <row r="16" spans="1:7" ht="15.95" customHeight="1" x14ac:dyDescent="0.25">
      <c r="A16" s="106" t="s">
        <v>188</v>
      </c>
      <c r="B16" s="106" t="s">
        <v>168</v>
      </c>
      <c r="C16" s="106" t="s">
        <v>189</v>
      </c>
      <c r="D16" s="107">
        <v>266</v>
      </c>
      <c r="E16" s="108">
        <v>206</v>
      </c>
      <c r="F16" s="109">
        <f t="shared" si="0"/>
        <v>0.77443609022556392</v>
      </c>
    </row>
    <row r="17" spans="1:7" ht="15.95" customHeight="1" x14ac:dyDescent="0.25">
      <c r="A17" s="106"/>
      <c r="B17" s="106"/>
      <c r="C17" s="106"/>
      <c r="D17" s="107"/>
      <c r="E17" s="108"/>
      <c r="F17" s="109"/>
    </row>
    <row r="18" spans="1:7" ht="15.95" customHeight="1" x14ac:dyDescent="0.25">
      <c r="A18" s="106" t="s">
        <v>941</v>
      </c>
      <c r="B18" s="106" t="s">
        <v>192</v>
      </c>
      <c r="C18" s="106" t="s">
        <v>942</v>
      </c>
      <c r="D18" s="107">
        <v>470</v>
      </c>
      <c r="E18" s="108">
        <v>445</v>
      </c>
      <c r="F18" s="109">
        <f>SUM(E18/D18)</f>
        <v>0.94680851063829785</v>
      </c>
      <c r="G18" s="110">
        <f>17/4</f>
        <v>4.25</v>
      </c>
    </row>
    <row r="19" spans="1:7" ht="15.95" customHeight="1" x14ac:dyDescent="0.25">
      <c r="A19" s="106" t="s">
        <v>191</v>
      </c>
      <c r="B19" s="106" t="s">
        <v>192</v>
      </c>
      <c r="C19" s="106" t="s">
        <v>193</v>
      </c>
      <c r="D19" s="107">
        <v>212</v>
      </c>
      <c r="E19" s="108">
        <v>199</v>
      </c>
      <c r="F19" s="109">
        <f>SUM(E19/D19)</f>
        <v>0.93867924528301883</v>
      </c>
    </row>
    <row r="20" spans="1:7" ht="15.95" customHeight="1" x14ac:dyDescent="0.25">
      <c r="A20" s="106" t="s">
        <v>943</v>
      </c>
      <c r="B20" s="106" t="s">
        <v>192</v>
      </c>
      <c r="C20" s="106" t="s">
        <v>944</v>
      </c>
      <c r="D20" s="107">
        <v>277</v>
      </c>
      <c r="E20" s="108">
        <v>259</v>
      </c>
      <c r="F20" s="109">
        <f>SUM(E20/D20)</f>
        <v>0.93501805054151621</v>
      </c>
    </row>
    <row r="21" spans="1:7" ht="15.95" customHeight="1" x14ac:dyDescent="0.25">
      <c r="A21" s="106" t="s">
        <v>194</v>
      </c>
      <c r="B21" s="106" t="s">
        <v>195</v>
      </c>
      <c r="C21" s="106" t="s">
        <v>196</v>
      </c>
      <c r="D21" s="107">
        <v>384</v>
      </c>
      <c r="E21" s="108">
        <v>277</v>
      </c>
      <c r="F21" s="109">
        <f>SUM(E21/D21)</f>
        <v>0.72135416666666663</v>
      </c>
    </row>
    <row r="22" spans="1:7" ht="15.95" customHeight="1" x14ac:dyDescent="0.25">
      <c r="A22" s="106" t="s">
        <v>197</v>
      </c>
      <c r="B22" s="106" t="s">
        <v>195</v>
      </c>
      <c r="C22" s="106" t="s">
        <v>198</v>
      </c>
      <c r="D22" s="107">
        <v>581</v>
      </c>
      <c r="E22" s="108">
        <v>405</v>
      </c>
      <c r="F22" s="109">
        <f>SUM(E22/D22)</f>
        <v>0.69707401032702232</v>
      </c>
    </row>
    <row r="23" spans="1:7" ht="15.95" customHeight="1" x14ac:dyDescent="0.25">
      <c r="A23" s="106"/>
      <c r="B23" s="106"/>
      <c r="C23" s="106"/>
      <c r="D23" s="107"/>
      <c r="E23" s="108"/>
      <c r="F23" s="109"/>
    </row>
    <row r="24" spans="1:7" ht="15.95" customHeight="1" x14ac:dyDescent="0.25">
      <c r="A24" s="106" t="s">
        <v>206</v>
      </c>
      <c r="B24" s="106" t="s">
        <v>204</v>
      </c>
      <c r="C24" s="106" t="s">
        <v>207</v>
      </c>
      <c r="D24" s="107">
        <v>562</v>
      </c>
      <c r="E24" s="108">
        <v>438</v>
      </c>
      <c r="F24" s="109">
        <f>SUM(E24/D24)</f>
        <v>0.77935943060498225</v>
      </c>
      <c r="G24" s="110">
        <f>7/4</f>
        <v>1.75</v>
      </c>
    </row>
    <row r="25" spans="1:7" ht="15.95" customHeight="1" x14ac:dyDescent="0.25">
      <c r="A25" s="106" t="s">
        <v>203</v>
      </c>
      <c r="B25" s="106" t="s">
        <v>204</v>
      </c>
      <c r="C25" s="106" t="s">
        <v>205</v>
      </c>
      <c r="D25" s="107">
        <v>428</v>
      </c>
      <c r="E25" s="108">
        <v>329</v>
      </c>
      <c r="F25" s="109">
        <f>SUM(E25/D25)</f>
        <v>0.76869158878504673</v>
      </c>
    </row>
    <row r="26" spans="1:7" ht="15.95" customHeight="1" x14ac:dyDescent="0.25">
      <c r="A26" s="106"/>
      <c r="B26" s="106"/>
      <c r="C26" s="106"/>
      <c r="D26" s="107"/>
      <c r="E26" s="108"/>
      <c r="F26" s="109"/>
    </row>
    <row r="27" spans="1:7" ht="15.95" customHeight="1" x14ac:dyDescent="0.25">
      <c r="A27" s="106" t="s">
        <v>208</v>
      </c>
      <c r="B27" s="106" t="s">
        <v>209</v>
      </c>
      <c r="C27" s="106" t="s">
        <v>210</v>
      </c>
      <c r="D27" s="107">
        <v>403</v>
      </c>
      <c r="E27" s="108">
        <v>318</v>
      </c>
      <c r="F27" s="109">
        <f>SUM(E27/D27)</f>
        <v>0.78908188585607941</v>
      </c>
      <c r="G27" s="110">
        <f>5/4</f>
        <v>1.25</v>
      </c>
    </row>
    <row r="28" spans="1:7" ht="15.95" customHeight="1" x14ac:dyDescent="0.25">
      <c r="A28" s="106" t="s">
        <v>211</v>
      </c>
      <c r="B28" s="106" t="s">
        <v>209</v>
      </c>
      <c r="C28" s="106" t="s">
        <v>212</v>
      </c>
      <c r="D28" s="107">
        <v>391</v>
      </c>
      <c r="E28" s="108">
        <v>296</v>
      </c>
      <c r="F28" s="109">
        <f>SUM(E28/D28)</f>
        <v>0.75703324808184147</v>
      </c>
    </row>
    <row r="29" spans="1:7" ht="15.95" customHeight="1" x14ac:dyDescent="0.25">
      <c r="A29" s="106"/>
      <c r="B29" s="106"/>
      <c r="C29" s="106"/>
      <c r="D29" s="107"/>
      <c r="E29" s="108"/>
      <c r="F29" s="109"/>
    </row>
    <row r="30" spans="1:7" ht="15.95" customHeight="1" x14ac:dyDescent="0.25">
      <c r="A30" s="106" t="s">
        <v>213</v>
      </c>
      <c r="B30" s="106" t="s">
        <v>214</v>
      </c>
      <c r="C30" s="106" t="s">
        <v>215</v>
      </c>
      <c r="D30" s="107">
        <v>418</v>
      </c>
      <c r="E30" s="108">
        <v>326</v>
      </c>
      <c r="F30" s="109">
        <f>SUM(E30/D30)</f>
        <v>0.77990430622009566</v>
      </c>
      <c r="G30" s="110">
        <f>6/4</f>
        <v>1.5</v>
      </c>
    </row>
    <row r="31" spans="1:7" ht="15.95" customHeight="1" x14ac:dyDescent="0.25">
      <c r="A31" s="106" t="s">
        <v>216</v>
      </c>
      <c r="B31" s="106" t="s">
        <v>214</v>
      </c>
      <c r="C31" s="106" t="s">
        <v>217</v>
      </c>
      <c r="D31" s="107">
        <v>276</v>
      </c>
      <c r="E31" s="108">
        <v>194</v>
      </c>
      <c r="F31" s="109">
        <f>SUM(E31/D31)</f>
        <v>0.70289855072463769</v>
      </c>
    </row>
    <row r="32" spans="1:7" ht="15.95" customHeight="1" x14ac:dyDescent="0.25">
      <c r="A32" s="106"/>
      <c r="B32" s="106"/>
      <c r="C32" s="106"/>
      <c r="D32" s="107"/>
      <c r="E32" s="108"/>
      <c r="F32" s="109"/>
    </row>
    <row r="33" spans="1:7" ht="15.95" customHeight="1" x14ac:dyDescent="0.25">
      <c r="A33" s="106" t="s">
        <v>227</v>
      </c>
      <c r="B33" s="106" t="s">
        <v>219</v>
      </c>
      <c r="C33" s="106" t="s">
        <v>945</v>
      </c>
      <c r="D33" s="107">
        <v>135</v>
      </c>
      <c r="E33" s="108">
        <v>127</v>
      </c>
      <c r="F33" s="109">
        <f>SUM(E33/D33)</f>
        <v>0.94074074074074077</v>
      </c>
      <c r="G33" s="110">
        <f>20/4</f>
        <v>5</v>
      </c>
    </row>
    <row r="34" spans="1:7" ht="15.95" customHeight="1" x14ac:dyDescent="0.25">
      <c r="A34" s="106" t="s">
        <v>218</v>
      </c>
      <c r="B34" s="106" t="s">
        <v>219</v>
      </c>
      <c r="C34" s="106" t="s">
        <v>220</v>
      </c>
      <c r="D34" s="107">
        <v>501</v>
      </c>
      <c r="E34" s="108">
        <v>471</v>
      </c>
      <c r="F34" s="109">
        <f>SUM(E34/D34)</f>
        <v>0.94011976047904189</v>
      </c>
    </row>
    <row r="35" spans="1:7" ht="15.95" customHeight="1" x14ac:dyDescent="0.25">
      <c r="A35" s="106" t="s">
        <v>223</v>
      </c>
      <c r="B35" s="106" t="s">
        <v>219</v>
      </c>
      <c r="C35" s="106" t="s">
        <v>224</v>
      </c>
      <c r="D35" s="107">
        <v>360</v>
      </c>
      <c r="E35" s="108">
        <v>333</v>
      </c>
      <c r="F35" s="109">
        <f>SUM(E35/D35)</f>
        <v>0.92500000000000004</v>
      </c>
    </row>
    <row r="36" spans="1:7" ht="15.95" customHeight="1" x14ac:dyDescent="0.25">
      <c r="A36" s="106" t="s">
        <v>221</v>
      </c>
      <c r="B36" s="106" t="s">
        <v>219</v>
      </c>
      <c r="C36" s="106" t="s">
        <v>222</v>
      </c>
      <c r="D36" s="107">
        <v>421</v>
      </c>
      <c r="E36" s="108">
        <v>386</v>
      </c>
      <c r="F36" s="109">
        <f>SUM(E36/D36)</f>
        <v>0.91686460807600945</v>
      </c>
    </row>
    <row r="37" spans="1:7" ht="15.95" customHeight="1" x14ac:dyDescent="0.25">
      <c r="A37" s="106" t="s">
        <v>225</v>
      </c>
      <c r="B37" s="106" t="s">
        <v>219</v>
      </c>
      <c r="C37" s="106" t="s">
        <v>946</v>
      </c>
      <c r="D37" s="107">
        <v>196</v>
      </c>
      <c r="E37" s="108">
        <v>179</v>
      </c>
      <c r="F37" s="109">
        <f>SUM(E37/D37)</f>
        <v>0.91326530612244894</v>
      </c>
    </row>
    <row r="38" spans="1:7" ht="15.95" customHeight="1" x14ac:dyDescent="0.25">
      <c r="A38" s="106"/>
      <c r="B38" s="106"/>
      <c r="C38" s="106"/>
      <c r="D38" s="107"/>
      <c r="E38" s="108"/>
      <c r="F38" s="109"/>
    </row>
    <row r="39" spans="1:7" ht="15.95" customHeight="1" x14ac:dyDescent="0.25">
      <c r="A39" s="106" t="s">
        <v>230</v>
      </c>
      <c r="B39" s="106" t="s">
        <v>231</v>
      </c>
      <c r="C39" s="106" t="s">
        <v>232</v>
      </c>
      <c r="D39" s="107">
        <v>185</v>
      </c>
      <c r="E39" s="108">
        <v>147</v>
      </c>
      <c r="F39" s="109">
        <f>SUM(E39/D39)</f>
        <v>0.79459459459459458</v>
      </c>
      <c r="G39" s="110">
        <f>3/4</f>
        <v>0.75</v>
      </c>
    </row>
    <row r="40" spans="1:7" ht="15.95" customHeight="1" x14ac:dyDescent="0.25">
      <c r="A40" s="106"/>
      <c r="B40" s="106"/>
      <c r="C40" s="106"/>
      <c r="D40" s="107"/>
      <c r="E40" s="108"/>
      <c r="F40" s="109"/>
    </row>
    <row r="41" spans="1:7" ht="15.95" customHeight="1" x14ac:dyDescent="0.25">
      <c r="A41" s="106" t="s">
        <v>233</v>
      </c>
      <c r="B41" s="106" t="s">
        <v>234</v>
      </c>
      <c r="C41" s="106" t="s">
        <v>235</v>
      </c>
      <c r="D41" s="107">
        <v>285</v>
      </c>
      <c r="E41" s="108">
        <v>270</v>
      </c>
      <c r="F41" s="109">
        <f>SUM(E41/D41)</f>
        <v>0.94736842105263153</v>
      </c>
      <c r="G41" s="110">
        <f>3/4</f>
        <v>0.75</v>
      </c>
    </row>
    <row r="42" spans="1:7" ht="15.95" customHeight="1" x14ac:dyDescent="0.25">
      <c r="A42" s="106"/>
      <c r="B42" s="106"/>
      <c r="C42" s="106"/>
      <c r="D42" s="107"/>
      <c r="E42" s="108"/>
      <c r="F42" s="109"/>
    </row>
    <row r="43" spans="1:7" ht="15.95" customHeight="1" x14ac:dyDescent="0.25">
      <c r="A43" s="106" t="s">
        <v>236</v>
      </c>
      <c r="B43" s="106" t="s">
        <v>237</v>
      </c>
      <c r="C43" s="106" t="s">
        <v>947</v>
      </c>
      <c r="D43" s="107">
        <v>368</v>
      </c>
      <c r="E43" s="108">
        <v>336</v>
      </c>
      <c r="F43" s="109">
        <f>SUM(E43/D43)</f>
        <v>0.91304347826086951</v>
      </c>
      <c r="G43" s="110">
        <f>2/4</f>
        <v>0.5</v>
      </c>
    </row>
    <row r="44" spans="1:7" ht="15.95" customHeight="1" x14ac:dyDescent="0.25">
      <c r="A44" s="106"/>
      <c r="B44" s="106"/>
      <c r="C44" s="106"/>
      <c r="D44" s="107"/>
      <c r="E44" s="108"/>
      <c r="F44" s="109"/>
    </row>
    <row r="45" spans="1:7" ht="15.95" customHeight="1" x14ac:dyDescent="0.25">
      <c r="A45" s="106" t="s">
        <v>239</v>
      </c>
      <c r="B45" s="106" t="s">
        <v>240</v>
      </c>
      <c r="C45" s="106" t="s">
        <v>241</v>
      </c>
      <c r="D45" s="107">
        <v>327</v>
      </c>
      <c r="E45" s="108">
        <v>275</v>
      </c>
      <c r="F45" s="109">
        <f>SUM(E45/D45)</f>
        <v>0.84097859327217128</v>
      </c>
      <c r="G45" s="110">
        <f>3/4</f>
        <v>0.75</v>
      </c>
    </row>
    <row r="46" spans="1:7" ht="15.95" customHeight="1" x14ac:dyDescent="0.25">
      <c r="A46" s="106"/>
      <c r="B46" s="106"/>
      <c r="C46" s="106"/>
      <c r="D46" s="107"/>
      <c r="E46" s="108"/>
      <c r="F46" s="109"/>
    </row>
    <row r="47" spans="1:7" ht="15.95" customHeight="1" x14ac:dyDescent="0.25">
      <c r="A47" s="106" t="s">
        <v>948</v>
      </c>
      <c r="B47" s="106" t="s">
        <v>243</v>
      </c>
      <c r="C47" s="106" t="s">
        <v>949</v>
      </c>
      <c r="D47" s="107">
        <v>445</v>
      </c>
      <c r="E47" s="108">
        <v>364</v>
      </c>
      <c r="F47" s="109">
        <f>SUM(E47/D47)</f>
        <v>0.81797752808988766</v>
      </c>
      <c r="G47" s="110">
        <f>4/4</f>
        <v>1</v>
      </c>
    </row>
    <row r="48" spans="1:7" ht="15.95" customHeight="1" x14ac:dyDescent="0.25">
      <c r="A48" s="106"/>
      <c r="B48" s="106"/>
      <c r="C48" s="106"/>
      <c r="D48" s="107"/>
      <c r="E48" s="108"/>
      <c r="F48" s="109"/>
    </row>
    <row r="49" spans="1:7" ht="15.95" customHeight="1" x14ac:dyDescent="0.25">
      <c r="A49" s="106" t="s">
        <v>248</v>
      </c>
      <c r="B49" s="106" t="s">
        <v>246</v>
      </c>
      <c r="C49" s="106" t="s">
        <v>249</v>
      </c>
      <c r="D49" s="107">
        <v>351</v>
      </c>
      <c r="E49" s="108">
        <v>326</v>
      </c>
      <c r="F49" s="109">
        <f t="shared" ref="F49:F56" si="1">SUM(E49/D49)</f>
        <v>0.92877492877492873</v>
      </c>
      <c r="G49" s="110">
        <f>32/4</f>
        <v>8</v>
      </c>
    </row>
    <row r="50" spans="1:7" ht="15.95" customHeight="1" x14ac:dyDescent="0.25">
      <c r="A50" s="106" t="s">
        <v>245</v>
      </c>
      <c r="B50" s="106" t="s">
        <v>246</v>
      </c>
      <c r="C50" s="106" t="s">
        <v>247</v>
      </c>
      <c r="D50" s="107">
        <v>331</v>
      </c>
      <c r="E50" s="108">
        <v>305</v>
      </c>
      <c r="F50" s="109">
        <f t="shared" si="1"/>
        <v>0.9214501510574018</v>
      </c>
    </row>
    <row r="51" spans="1:7" ht="15.95" customHeight="1" x14ac:dyDescent="0.25">
      <c r="A51" s="106" t="s">
        <v>250</v>
      </c>
      <c r="B51" s="106" t="s">
        <v>246</v>
      </c>
      <c r="C51" s="106" t="s">
        <v>251</v>
      </c>
      <c r="D51" s="107">
        <v>334</v>
      </c>
      <c r="E51" s="108">
        <v>301</v>
      </c>
      <c r="F51" s="109">
        <f t="shared" si="1"/>
        <v>0.90119760479041922</v>
      </c>
    </row>
    <row r="52" spans="1:7" ht="15.95" customHeight="1" x14ac:dyDescent="0.25">
      <c r="A52" s="106" t="s">
        <v>252</v>
      </c>
      <c r="B52" s="106" t="s">
        <v>246</v>
      </c>
      <c r="C52" s="106" t="s">
        <v>253</v>
      </c>
      <c r="D52" s="107">
        <v>433</v>
      </c>
      <c r="E52" s="108">
        <v>372</v>
      </c>
      <c r="F52" s="109">
        <f t="shared" si="1"/>
        <v>0.85912240184757505</v>
      </c>
    </row>
    <row r="53" spans="1:7" ht="15.95" customHeight="1" x14ac:dyDescent="0.25">
      <c r="A53" s="106" t="s">
        <v>254</v>
      </c>
      <c r="B53" s="106" t="s">
        <v>246</v>
      </c>
      <c r="C53" s="106" t="s">
        <v>255</v>
      </c>
      <c r="D53" s="107">
        <v>160</v>
      </c>
      <c r="E53" s="108">
        <v>137</v>
      </c>
      <c r="F53" s="109">
        <f t="shared" si="1"/>
        <v>0.85624999999999996</v>
      </c>
    </row>
    <row r="54" spans="1:7" ht="15.95" customHeight="1" x14ac:dyDescent="0.25">
      <c r="A54" s="106" t="s">
        <v>260</v>
      </c>
      <c r="B54" s="106" t="s">
        <v>246</v>
      </c>
      <c r="C54" s="106" t="s">
        <v>261</v>
      </c>
      <c r="D54" s="107">
        <v>222</v>
      </c>
      <c r="E54" s="108">
        <v>173</v>
      </c>
      <c r="F54" s="109">
        <f t="shared" si="1"/>
        <v>0.77927927927927931</v>
      </c>
    </row>
    <row r="55" spans="1:7" ht="15.95" customHeight="1" x14ac:dyDescent="0.25">
      <c r="A55" s="106" t="s">
        <v>950</v>
      </c>
      <c r="B55" s="106" t="s">
        <v>246</v>
      </c>
      <c r="C55" s="106" t="s">
        <v>951</v>
      </c>
      <c r="D55" s="107">
        <v>346</v>
      </c>
      <c r="E55" s="108">
        <v>269</v>
      </c>
      <c r="F55" s="109">
        <f t="shared" si="1"/>
        <v>0.7774566473988439</v>
      </c>
    </row>
    <row r="56" spans="1:7" ht="15.95" customHeight="1" x14ac:dyDescent="0.25">
      <c r="A56" s="106" t="s">
        <v>258</v>
      </c>
      <c r="B56" s="106" t="s">
        <v>246</v>
      </c>
      <c r="C56" s="106" t="s">
        <v>952</v>
      </c>
      <c r="D56" s="107">
        <v>662</v>
      </c>
      <c r="E56" s="108">
        <v>514</v>
      </c>
      <c r="F56" s="109">
        <f t="shared" si="1"/>
        <v>0.77643504531722052</v>
      </c>
    </row>
    <row r="57" spans="1:7" ht="15.95" customHeight="1" x14ac:dyDescent="0.25">
      <c r="A57" s="106"/>
      <c r="B57" s="106"/>
      <c r="C57" s="106"/>
      <c r="D57" s="107"/>
      <c r="E57" s="108"/>
      <c r="F57" s="109"/>
    </row>
    <row r="58" spans="1:7" ht="15.95" customHeight="1" x14ac:dyDescent="0.25">
      <c r="A58" s="106" t="s">
        <v>269</v>
      </c>
      <c r="B58" s="106" t="s">
        <v>263</v>
      </c>
      <c r="C58" s="106" t="s">
        <v>270</v>
      </c>
      <c r="D58" s="107">
        <v>107</v>
      </c>
      <c r="E58" s="108">
        <v>101</v>
      </c>
      <c r="F58" s="109">
        <f t="shared" ref="F58:F69" si="2">SUM(E58/D58)</f>
        <v>0.94392523364485981</v>
      </c>
      <c r="G58" s="110">
        <f>46/4</f>
        <v>11.5</v>
      </c>
    </row>
    <row r="59" spans="1:7" ht="15.95" customHeight="1" x14ac:dyDescent="0.25">
      <c r="A59" s="106" t="s">
        <v>267</v>
      </c>
      <c r="B59" s="106" t="s">
        <v>263</v>
      </c>
      <c r="C59" s="106" t="s">
        <v>268</v>
      </c>
      <c r="D59" s="107">
        <v>314</v>
      </c>
      <c r="E59" s="108">
        <v>289</v>
      </c>
      <c r="F59" s="109">
        <f t="shared" si="2"/>
        <v>0.92038216560509556</v>
      </c>
    </row>
    <row r="60" spans="1:7" ht="15.95" customHeight="1" x14ac:dyDescent="0.25">
      <c r="A60" s="106" t="s">
        <v>271</v>
      </c>
      <c r="B60" s="106" t="s">
        <v>263</v>
      </c>
      <c r="C60" s="106" t="s">
        <v>272</v>
      </c>
      <c r="D60" s="107">
        <v>314</v>
      </c>
      <c r="E60" s="108">
        <v>287</v>
      </c>
      <c r="F60" s="109">
        <f t="shared" si="2"/>
        <v>0.9140127388535032</v>
      </c>
    </row>
    <row r="61" spans="1:7" ht="15.95" customHeight="1" x14ac:dyDescent="0.25">
      <c r="A61" s="106" t="s">
        <v>265</v>
      </c>
      <c r="B61" s="106" t="s">
        <v>263</v>
      </c>
      <c r="C61" s="106" t="s">
        <v>266</v>
      </c>
      <c r="D61" s="107">
        <v>214</v>
      </c>
      <c r="E61" s="108">
        <v>194</v>
      </c>
      <c r="F61" s="109">
        <f t="shared" si="2"/>
        <v>0.90654205607476634</v>
      </c>
    </row>
    <row r="62" spans="1:7" ht="15.95" customHeight="1" x14ac:dyDescent="0.25">
      <c r="A62" s="106" t="s">
        <v>262</v>
      </c>
      <c r="B62" s="106" t="s">
        <v>263</v>
      </c>
      <c r="C62" s="106" t="s">
        <v>264</v>
      </c>
      <c r="D62" s="107">
        <v>152</v>
      </c>
      <c r="E62" s="108">
        <v>136</v>
      </c>
      <c r="F62" s="109">
        <f t="shared" si="2"/>
        <v>0.89473684210526316</v>
      </c>
    </row>
    <row r="63" spans="1:7" ht="15.95" customHeight="1" x14ac:dyDescent="0.25">
      <c r="A63" s="106" t="s">
        <v>273</v>
      </c>
      <c r="B63" s="106" t="s">
        <v>263</v>
      </c>
      <c r="C63" s="106" t="s">
        <v>274</v>
      </c>
      <c r="D63" s="107">
        <v>282</v>
      </c>
      <c r="E63" s="108">
        <v>245</v>
      </c>
      <c r="F63" s="109">
        <f t="shared" si="2"/>
        <v>0.86879432624113473</v>
      </c>
    </row>
    <row r="64" spans="1:7" ht="15.95" customHeight="1" x14ac:dyDescent="0.25">
      <c r="A64" s="106" t="s">
        <v>283</v>
      </c>
      <c r="B64" s="106" t="s">
        <v>263</v>
      </c>
      <c r="C64" s="106" t="s">
        <v>284</v>
      </c>
      <c r="D64" s="107">
        <v>664</v>
      </c>
      <c r="E64" s="108">
        <v>507</v>
      </c>
      <c r="F64" s="109">
        <f t="shared" si="2"/>
        <v>0.76355421686746983</v>
      </c>
    </row>
    <row r="65" spans="1:7" ht="15.95" customHeight="1" x14ac:dyDescent="0.25">
      <c r="A65" s="106" t="s">
        <v>277</v>
      </c>
      <c r="B65" s="106" t="s">
        <v>263</v>
      </c>
      <c r="C65" s="106" t="s">
        <v>278</v>
      </c>
      <c r="D65" s="107">
        <v>554</v>
      </c>
      <c r="E65" s="108">
        <v>420</v>
      </c>
      <c r="F65" s="109">
        <f t="shared" si="2"/>
        <v>0.75812274368231047</v>
      </c>
    </row>
    <row r="66" spans="1:7" ht="15.95" customHeight="1" x14ac:dyDescent="0.25">
      <c r="A66" s="106" t="s">
        <v>275</v>
      </c>
      <c r="B66" s="106" t="s">
        <v>263</v>
      </c>
      <c r="C66" s="106" t="s">
        <v>276</v>
      </c>
      <c r="D66" s="107">
        <v>858</v>
      </c>
      <c r="E66" s="108">
        <v>647</v>
      </c>
      <c r="F66" s="109">
        <f t="shared" si="2"/>
        <v>0.75407925407925402</v>
      </c>
    </row>
    <row r="67" spans="1:7" ht="15.95" customHeight="1" x14ac:dyDescent="0.25">
      <c r="A67" s="106" t="s">
        <v>285</v>
      </c>
      <c r="B67" s="106" t="s">
        <v>263</v>
      </c>
      <c r="C67" s="106" t="s">
        <v>286</v>
      </c>
      <c r="D67" s="107">
        <v>784</v>
      </c>
      <c r="E67" s="108">
        <v>591</v>
      </c>
      <c r="F67" s="109">
        <f t="shared" si="2"/>
        <v>0.75382653061224492</v>
      </c>
    </row>
    <row r="68" spans="1:7" ht="15.95" customHeight="1" x14ac:dyDescent="0.25">
      <c r="A68" s="106" t="s">
        <v>953</v>
      </c>
      <c r="B68" s="106" t="s">
        <v>263</v>
      </c>
      <c r="C68" s="106" t="s">
        <v>954</v>
      </c>
      <c r="D68" s="107">
        <v>629</v>
      </c>
      <c r="E68" s="108">
        <v>466</v>
      </c>
      <c r="F68" s="109">
        <f t="shared" si="2"/>
        <v>0.74085850556438793</v>
      </c>
    </row>
    <row r="69" spans="1:7" ht="15.95" customHeight="1" x14ac:dyDescent="0.25">
      <c r="A69" s="106" t="s">
        <v>955</v>
      </c>
      <c r="B69" s="106" t="s">
        <v>263</v>
      </c>
      <c r="C69" s="106" t="s">
        <v>956</v>
      </c>
      <c r="D69" s="107">
        <v>552</v>
      </c>
      <c r="E69" s="108">
        <v>405</v>
      </c>
      <c r="F69" s="109">
        <f t="shared" si="2"/>
        <v>0.73369565217391308</v>
      </c>
    </row>
    <row r="70" spans="1:7" ht="15.95" customHeight="1" x14ac:dyDescent="0.25">
      <c r="A70" s="106"/>
      <c r="B70" s="106"/>
      <c r="C70" s="106"/>
      <c r="D70" s="107"/>
      <c r="E70" s="108"/>
      <c r="F70" s="109"/>
    </row>
    <row r="71" spans="1:7" ht="15.95" customHeight="1" x14ac:dyDescent="0.25">
      <c r="A71" s="106" t="s">
        <v>287</v>
      </c>
      <c r="B71" s="106" t="s">
        <v>288</v>
      </c>
      <c r="C71" s="106" t="s">
        <v>289</v>
      </c>
      <c r="D71" s="107">
        <v>556</v>
      </c>
      <c r="E71" s="108">
        <v>470</v>
      </c>
      <c r="F71" s="109">
        <f>SUM(E71/D71)</f>
        <v>0.84532374100719421</v>
      </c>
      <c r="G71" s="110">
        <f>3/4</f>
        <v>0.75</v>
      </c>
    </row>
    <row r="72" spans="1:7" ht="15.95" customHeight="1" x14ac:dyDescent="0.25">
      <c r="A72" s="106"/>
      <c r="B72" s="106"/>
      <c r="C72" s="106"/>
      <c r="D72" s="107"/>
      <c r="E72" s="108"/>
      <c r="F72" s="109"/>
    </row>
    <row r="73" spans="1:7" ht="15.95" customHeight="1" x14ac:dyDescent="0.25">
      <c r="A73" s="106" t="s">
        <v>293</v>
      </c>
      <c r="B73" s="106" t="s">
        <v>291</v>
      </c>
      <c r="C73" s="106" t="s">
        <v>957</v>
      </c>
      <c r="D73" s="107">
        <v>244</v>
      </c>
      <c r="E73" s="108">
        <v>239</v>
      </c>
      <c r="F73" s="109">
        <f t="shared" ref="F73:F92" si="3">SUM(E73/D73)</f>
        <v>0.97950819672131151</v>
      </c>
      <c r="G73" s="110">
        <f>79/4</f>
        <v>19.75</v>
      </c>
    </row>
    <row r="74" spans="1:7" ht="15.95" customHeight="1" x14ac:dyDescent="0.25">
      <c r="A74" s="106" t="s">
        <v>297</v>
      </c>
      <c r="B74" s="106" t="s">
        <v>291</v>
      </c>
      <c r="C74" s="106" t="s">
        <v>298</v>
      </c>
      <c r="D74" s="107">
        <v>372</v>
      </c>
      <c r="E74" s="108">
        <v>361</v>
      </c>
      <c r="F74" s="109">
        <f t="shared" si="3"/>
        <v>0.97043010752688175</v>
      </c>
    </row>
    <row r="75" spans="1:7" ht="15.95" customHeight="1" x14ac:dyDescent="0.25">
      <c r="A75" s="106" t="s">
        <v>295</v>
      </c>
      <c r="B75" s="106" t="s">
        <v>291</v>
      </c>
      <c r="C75" s="106" t="s">
        <v>296</v>
      </c>
      <c r="D75" s="107">
        <v>220</v>
      </c>
      <c r="E75" s="108">
        <v>213</v>
      </c>
      <c r="F75" s="109">
        <f t="shared" si="3"/>
        <v>0.96818181818181814</v>
      </c>
    </row>
    <row r="76" spans="1:7" ht="15.95" customHeight="1" x14ac:dyDescent="0.25">
      <c r="A76" s="106" t="s">
        <v>290</v>
      </c>
      <c r="B76" s="106" t="s">
        <v>291</v>
      </c>
      <c r="C76" s="106" t="s">
        <v>292</v>
      </c>
      <c r="D76" s="107">
        <v>60</v>
      </c>
      <c r="E76" s="108">
        <v>58</v>
      </c>
      <c r="F76" s="109">
        <f t="shared" si="3"/>
        <v>0.96666666666666667</v>
      </c>
    </row>
    <row r="77" spans="1:7" ht="15.95" customHeight="1" x14ac:dyDescent="0.25">
      <c r="A77" s="106" t="s">
        <v>301</v>
      </c>
      <c r="B77" s="106" t="s">
        <v>291</v>
      </c>
      <c r="C77" s="106" t="s">
        <v>302</v>
      </c>
      <c r="D77" s="107">
        <v>210</v>
      </c>
      <c r="E77" s="108">
        <v>199</v>
      </c>
      <c r="F77" s="109">
        <f t="shared" si="3"/>
        <v>0.94761904761904758</v>
      </c>
    </row>
    <row r="78" spans="1:7" ht="15.95" customHeight="1" x14ac:dyDescent="0.25">
      <c r="A78" s="106" t="s">
        <v>299</v>
      </c>
      <c r="B78" s="106" t="s">
        <v>291</v>
      </c>
      <c r="C78" s="106" t="s">
        <v>300</v>
      </c>
      <c r="D78" s="107">
        <v>319</v>
      </c>
      <c r="E78" s="108">
        <v>302</v>
      </c>
      <c r="F78" s="109">
        <f t="shared" si="3"/>
        <v>0.94670846394984332</v>
      </c>
    </row>
    <row r="79" spans="1:7" ht="15.95" customHeight="1" x14ac:dyDescent="0.25">
      <c r="A79" s="106" t="s">
        <v>305</v>
      </c>
      <c r="B79" s="106" t="s">
        <v>291</v>
      </c>
      <c r="C79" s="106" t="s">
        <v>306</v>
      </c>
      <c r="D79" s="107">
        <v>327</v>
      </c>
      <c r="E79" s="108">
        <v>305</v>
      </c>
      <c r="F79" s="109">
        <f t="shared" si="3"/>
        <v>0.93272171253822633</v>
      </c>
    </row>
    <row r="80" spans="1:7" ht="15.95" customHeight="1" x14ac:dyDescent="0.25">
      <c r="A80" s="106" t="s">
        <v>307</v>
      </c>
      <c r="B80" s="106" t="s">
        <v>291</v>
      </c>
      <c r="C80" s="106" t="s">
        <v>308</v>
      </c>
      <c r="D80" s="107">
        <v>187</v>
      </c>
      <c r="E80" s="108">
        <v>173</v>
      </c>
      <c r="F80" s="109">
        <f t="shared" si="3"/>
        <v>0.92513368983957223</v>
      </c>
    </row>
    <row r="81" spans="1:7" ht="15.95" customHeight="1" x14ac:dyDescent="0.25">
      <c r="A81" s="106" t="s">
        <v>303</v>
      </c>
      <c r="B81" s="106" t="s">
        <v>291</v>
      </c>
      <c r="C81" s="106" t="s">
        <v>304</v>
      </c>
      <c r="D81" s="107">
        <v>225</v>
      </c>
      <c r="E81" s="108">
        <v>207</v>
      </c>
      <c r="F81" s="109">
        <f t="shared" si="3"/>
        <v>0.92</v>
      </c>
    </row>
    <row r="82" spans="1:7" ht="15.95" customHeight="1" x14ac:dyDescent="0.25">
      <c r="A82" s="106" t="s">
        <v>315</v>
      </c>
      <c r="B82" s="106" t="s">
        <v>291</v>
      </c>
      <c r="C82" s="106" t="s">
        <v>958</v>
      </c>
      <c r="D82" s="107">
        <v>40</v>
      </c>
      <c r="E82" s="108">
        <v>36</v>
      </c>
      <c r="F82" s="109">
        <f t="shared" si="3"/>
        <v>0.9</v>
      </c>
    </row>
    <row r="83" spans="1:7" ht="15.95" customHeight="1" x14ac:dyDescent="0.25">
      <c r="A83" s="106" t="s">
        <v>319</v>
      </c>
      <c r="B83" s="106" t="s">
        <v>291</v>
      </c>
      <c r="C83" s="106" t="s">
        <v>959</v>
      </c>
      <c r="D83" s="107">
        <v>1131</v>
      </c>
      <c r="E83" s="108">
        <v>1009</v>
      </c>
      <c r="F83" s="109">
        <f t="shared" si="3"/>
        <v>0.89213085764809907</v>
      </c>
    </row>
    <row r="84" spans="1:7" ht="15.95" customHeight="1" x14ac:dyDescent="0.25">
      <c r="A84" s="106" t="s">
        <v>313</v>
      </c>
      <c r="B84" s="106" t="s">
        <v>291</v>
      </c>
      <c r="C84" s="106" t="s">
        <v>314</v>
      </c>
      <c r="D84" s="107">
        <v>754</v>
      </c>
      <c r="E84" s="108">
        <v>671</v>
      </c>
      <c r="F84" s="109">
        <f t="shared" si="3"/>
        <v>0.88992042440318297</v>
      </c>
    </row>
    <row r="85" spans="1:7" ht="15.95" customHeight="1" x14ac:dyDescent="0.25">
      <c r="A85" s="106" t="s">
        <v>321</v>
      </c>
      <c r="B85" s="106" t="s">
        <v>291</v>
      </c>
      <c r="C85" s="106" t="s">
        <v>322</v>
      </c>
      <c r="D85" s="107">
        <v>399</v>
      </c>
      <c r="E85" s="108">
        <v>355</v>
      </c>
      <c r="F85" s="109">
        <f t="shared" si="3"/>
        <v>0.88972431077694236</v>
      </c>
    </row>
    <row r="86" spans="1:7" ht="15.95" customHeight="1" x14ac:dyDescent="0.25">
      <c r="A86" s="106" t="s">
        <v>317</v>
      </c>
      <c r="B86" s="106" t="s">
        <v>291</v>
      </c>
      <c r="C86" s="106" t="s">
        <v>318</v>
      </c>
      <c r="D86" s="107">
        <v>182</v>
      </c>
      <c r="E86" s="108">
        <v>161</v>
      </c>
      <c r="F86" s="109">
        <f t="shared" si="3"/>
        <v>0.88461538461538458</v>
      </c>
    </row>
    <row r="87" spans="1:7" ht="15.95" customHeight="1" x14ac:dyDescent="0.25">
      <c r="A87" s="106" t="s">
        <v>323</v>
      </c>
      <c r="B87" s="106" t="s">
        <v>291</v>
      </c>
      <c r="C87" s="106" t="s">
        <v>324</v>
      </c>
      <c r="D87" s="107">
        <v>573</v>
      </c>
      <c r="E87" s="108">
        <v>505</v>
      </c>
      <c r="F87" s="109">
        <f t="shared" si="3"/>
        <v>0.88132635253054104</v>
      </c>
    </row>
    <row r="88" spans="1:7" ht="15.95" customHeight="1" x14ac:dyDescent="0.25">
      <c r="A88" s="106" t="s">
        <v>309</v>
      </c>
      <c r="B88" s="106" t="s">
        <v>291</v>
      </c>
      <c r="C88" s="106" t="s">
        <v>310</v>
      </c>
      <c r="D88" s="107">
        <v>320</v>
      </c>
      <c r="E88" s="108">
        <v>281</v>
      </c>
      <c r="F88" s="109">
        <f t="shared" si="3"/>
        <v>0.87812500000000004</v>
      </c>
    </row>
    <row r="89" spans="1:7" ht="15.95" customHeight="1" x14ac:dyDescent="0.25">
      <c r="A89" s="106" t="s">
        <v>960</v>
      </c>
      <c r="B89" s="106" t="s">
        <v>291</v>
      </c>
      <c r="C89" s="106" t="s">
        <v>961</v>
      </c>
      <c r="D89" s="107">
        <v>635</v>
      </c>
      <c r="E89" s="108">
        <v>553</v>
      </c>
      <c r="F89" s="109">
        <f t="shared" si="3"/>
        <v>0.87086614173228349</v>
      </c>
    </row>
    <row r="90" spans="1:7" ht="15.95" customHeight="1" x14ac:dyDescent="0.25">
      <c r="A90" s="106" t="s">
        <v>962</v>
      </c>
      <c r="B90" s="106" t="s">
        <v>291</v>
      </c>
      <c r="C90" s="106" t="s">
        <v>963</v>
      </c>
      <c r="D90" s="107">
        <v>408</v>
      </c>
      <c r="E90" s="108">
        <v>355</v>
      </c>
      <c r="F90" s="109">
        <f t="shared" si="3"/>
        <v>0.87009803921568629</v>
      </c>
    </row>
    <row r="91" spans="1:7" ht="15.95" customHeight="1" x14ac:dyDescent="0.25">
      <c r="A91" s="106" t="s">
        <v>964</v>
      </c>
      <c r="B91" s="106" t="s">
        <v>291</v>
      </c>
      <c r="C91" s="106" t="s">
        <v>965</v>
      </c>
      <c r="D91" s="107">
        <v>442</v>
      </c>
      <c r="E91" s="108">
        <v>383</v>
      </c>
      <c r="F91" s="109">
        <f t="shared" si="3"/>
        <v>0.86651583710407243</v>
      </c>
    </row>
    <row r="92" spans="1:7" ht="15.95" customHeight="1" x14ac:dyDescent="0.25">
      <c r="A92" s="106" t="s">
        <v>311</v>
      </c>
      <c r="B92" s="106" t="s">
        <v>291</v>
      </c>
      <c r="C92" s="106" t="s">
        <v>312</v>
      </c>
      <c r="D92" s="107">
        <v>329</v>
      </c>
      <c r="E92" s="108">
        <v>284</v>
      </c>
      <c r="F92" s="109">
        <f t="shared" si="3"/>
        <v>0.86322188449848025</v>
      </c>
    </row>
    <row r="93" spans="1:7" ht="15.95" customHeight="1" x14ac:dyDescent="0.25">
      <c r="A93" s="106"/>
      <c r="B93" s="106"/>
      <c r="C93" s="106"/>
      <c r="D93" s="107"/>
      <c r="E93" s="108"/>
      <c r="F93" s="109"/>
    </row>
    <row r="94" spans="1:7" ht="15.95" customHeight="1" x14ac:dyDescent="0.25">
      <c r="A94" s="106" t="s">
        <v>337</v>
      </c>
      <c r="B94" s="106" t="s">
        <v>333</v>
      </c>
      <c r="C94" s="106" t="s">
        <v>338</v>
      </c>
      <c r="D94" s="107">
        <v>415</v>
      </c>
      <c r="E94" s="108">
        <v>383</v>
      </c>
      <c r="F94" s="109">
        <f t="shared" ref="F94:F107" si="4">SUM(E94/D94)</f>
        <v>0.92289156626506019</v>
      </c>
      <c r="G94" s="110">
        <f>14/4</f>
        <v>3.5</v>
      </c>
    </row>
    <row r="95" spans="1:7" ht="15.95" customHeight="1" x14ac:dyDescent="0.25">
      <c r="A95" s="106" t="s">
        <v>335</v>
      </c>
      <c r="B95" s="106" t="s">
        <v>333</v>
      </c>
      <c r="C95" s="106" t="s">
        <v>336</v>
      </c>
      <c r="D95" s="107">
        <v>568</v>
      </c>
      <c r="E95" s="108">
        <v>522</v>
      </c>
      <c r="F95" s="109">
        <f t="shared" si="4"/>
        <v>0.91901408450704225</v>
      </c>
    </row>
    <row r="96" spans="1:7" ht="15.95" customHeight="1" x14ac:dyDescent="0.25">
      <c r="A96" s="106" t="s">
        <v>341</v>
      </c>
      <c r="B96" s="106" t="s">
        <v>333</v>
      </c>
      <c r="C96" s="106" t="s">
        <v>342</v>
      </c>
      <c r="D96" s="107">
        <v>237</v>
      </c>
      <c r="E96" s="108">
        <v>204</v>
      </c>
      <c r="F96" s="109">
        <f t="shared" si="4"/>
        <v>0.86075949367088611</v>
      </c>
    </row>
    <row r="97" spans="1:7" ht="15.95" customHeight="1" x14ac:dyDescent="0.25">
      <c r="A97" s="106" t="s">
        <v>966</v>
      </c>
      <c r="B97" s="106" t="s">
        <v>333</v>
      </c>
      <c r="C97" s="106" t="s">
        <v>967</v>
      </c>
      <c r="D97" s="107">
        <v>478</v>
      </c>
      <c r="E97" s="108">
        <v>389</v>
      </c>
      <c r="F97" s="109">
        <f t="shared" si="4"/>
        <v>0.81380753138075312</v>
      </c>
    </row>
    <row r="98" spans="1:7" ht="15.95" customHeight="1" x14ac:dyDescent="0.25">
      <c r="A98" s="106" t="s">
        <v>968</v>
      </c>
      <c r="B98" s="106" t="s">
        <v>333</v>
      </c>
      <c r="C98" s="106" t="s">
        <v>969</v>
      </c>
      <c r="D98" s="107">
        <v>500</v>
      </c>
      <c r="E98" s="108">
        <v>403</v>
      </c>
      <c r="F98" s="109">
        <f t="shared" si="4"/>
        <v>0.80600000000000005</v>
      </c>
    </row>
    <row r="99" spans="1:7" ht="15.95" customHeight="1" x14ac:dyDescent="0.25">
      <c r="A99" s="106" t="s">
        <v>970</v>
      </c>
      <c r="B99" s="106" t="s">
        <v>333</v>
      </c>
      <c r="C99" s="106" t="s">
        <v>971</v>
      </c>
      <c r="D99" s="107">
        <v>416</v>
      </c>
      <c r="E99" s="108">
        <v>331</v>
      </c>
      <c r="F99" s="109">
        <f t="shared" si="4"/>
        <v>0.79567307692307687</v>
      </c>
    </row>
    <row r="100" spans="1:7" ht="15.95" customHeight="1" x14ac:dyDescent="0.25">
      <c r="A100" s="106" t="s">
        <v>972</v>
      </c>
      <c r="B100" s="106" t="s">
        <v>333</v>
      </c>
      <c r="C100" s="106" t="s">
        <v>973</v>
      </c>
      <c r="D100" s="107">
        <v>347</v>
      </c>
      <c r="E100" s="108">
        <v>260</v>
      </c>
      <c r="F100" s="109">
        <f t="shared" si="4"/>
        <v>0.74927953890489918</v>
      </c>
    </row>
    <row r="101" spans="1:7" ht="15.95" customHeight="1" x14ac:dyDescent="0.25">
      <c r="A101" s="106" t="s">
        <v>974</v>
      </c>
      <c r="B101" s="106" t="s">
        <v>333</v>
      </c>
      <c r="C101" s="106" t="s">
        <v>975</v>
      </c>
      <c r="D101" s="107">
        <v>943</v>
      </c>
      <c r="E101" s="108">
        <v>677</v>
      </c>
      <c r="F101" s="109">
        <f t="shared" si="4"/>
        <v>0.71792152704135737</v>
      </c>
    </row>
    <row r="102" spans="1:7" ht="15.95" customHeight="1" x14ac:dyDescent="0.25">
      <c r="A102" s="106" t="s">
        <v>976</v>
      </c>
      <c r="B102" s="106" t="s">
        <v>333</v>
      </c>
      <c r="C102" s="106" t="s">
        <v>977</v>
      </c>
      <c r="D102" s="107">
        <v>328</v>
      </c>
      <c r="E102" s="108">
        <v>231</v>
      </c>
      <c r="F102" s="109">
        <f t="shared" si="4"/>
        <v>0.70426829268292679</v>
      </c>
    </row>
    <row r="103" spans="1:7" ht="15.95" customHeight="1" x14ac:dyDescent="0.25">
      <c r="A103" s="106" t="s">
        <v>978</v>
      </c>
      <c r="B103" s="106" t="s">
        <v>333</v>
      </c>
      <c r="C103" s="106" t="s">
        <v>979</v>
      </c>
      <c r="D103" s="107">
        <v>379</v>
      </c>
      <c r="E103" s="108">
        <v>263</v>
      </c>
      <c r="F103" s="109">
        <f t="shared" si="4"/>
        <v>0.69393139841688656</v>
      </c>
    </row>
    <row r="104" spans="1:7" ht="15.95" customHeight="1" x14ac:dyDescent="0.25">
      <c r="A104" s="106" t="s">
        <v>980</v>
      </c>
      <c r="B104" s="106" t="s">
        <v>333</v>
      </c>
      <c r="C104" s="106" t="s">
        <v>981</v>
      </c>
      <c r="D104" s="107">
        <v>1725</v>
      </c>
      <c r="E104" s="108">
        <v>1167</v>
      </c>
      <c r="F104" s="109">
        <f t="shared" si="4"/>
        <v>0.67652173913043478</v>
      </c>
    </row>
    <row r="105" spans="1:7" ht="15.95" customHeight="1" x14ac:dyDescent="0.25">
      <c r="A105" s="106" t="s">
        <v>982</v>
      </c>
      <c r="B105" s="106" t="s">
        <v>333</v>
      </c>
      <c r="C105" s="106" t="s">
        <v>983</v>
      </c>
      <c r="D105" s="107">
        <v>491</v>
      </c>
      <c r="E105" s="108">
        <v>330</v>
      </c>
      <c r="F105" s="109">
        <f t="shared" si="4"/>
        <v>0.67209775967413443</v>
      </c>
    </row>
    <row r="106" spans="1:7" ht="15.95" customHeight="1" x14ac:dyDescent="0.25">
      <c r="A106" s="106" t="s">
        <v>984</v>
      </c>
      <c r="B106" s="106" t="s">
        <v>333</v>
      </c>
      <c r="C106" s="106" t="s">
        <v>985</v>
      </c>
      <c r="D106" s="107">
        <v>407</v>
      </c>
      <c r="E106" s="108">
        <v>260</v>
      </c>
      <c r="F106" s="109">
        <f t="shared" si="4"/>
        <v>0.63882063882063878</v>
      </c>
    </row>
    <row r="107" spans="1:7" ht="15.95" customHeight="1" x14ac:dyDescent="0.25">
      <c r="A107" s="106" t="s">
        <v>986</v>
      </c>
      <c r="B107" s="106" t="s">
        <v>333</v>
      </c>
      <c r="C107" s="106" t="s">
        <v>987</v>
      </c>
      <c r="D107" s="107">
        <v>520</v>
      </c>
      <c r="E107" s="108">
        <v>330</v>
      </c>
      <c r="F107" s="109">
        <f t="shared" si="4"/>
        <v>0.63461538461538458</v>
      </c>
    </row>
    <row r="108" spans="1:7" ht="15.95" customHeight="1" x14ac:dyDescent="0.25">
      <c r="A108" s="106"/>
      <c r="B108" s="106"/>
      <c r="C108" s="106"/>
      <c r="D108" s="107"/>
      <c r="E108" s="108"/>
      <c r="F108" s="109"/>
    </row>
    <row r="109" spans="1:7" ht="15.95" customHeight="1" x14ac:dyDescent="0.25">
      <c r="A109" s="106" t="s">
        <v>343</v>
      </c>
      <c r="B109" s="106" t="s">
        <v>344</v>
      </c>
      <c r="C109" s="106" t="s">
        <v>988</v>
      </c>
      <c r="D109" s="107">
        <v>404</v>
      </c>
      <c r="E109" s="108">
        <v>377</v>
      </c>
      <c r="F109" s="109">
        <f>SUM(E109/D109)</f>
        <v>0.93316831683168322</v>
      </c>
      <c r="G109" s="110">
        <f>11/4</f>
        <v>2.75</v>
      </c>
    </row>
    <row r="110" spans="1:7" ht="15.95" customHeight="1" x14ac:dyDescent="0.25">
      <c r="A110" s="106" t="s">
        <v>348</v>
      </c>
      <c r="B110" s="106" t="s">
        <v>344</v>
      </c>
      <c r="C110" s="106" t="s">
        <v>349</v>
      </c>
      <c r="D110" s="107">
        <v>543</v>
      </c>
      <c r="E110" s="108">
        <v>481</v>
      </c>
      <c r="F110" s="109">
        <f>SUM(E110/D110)</f>
        <v>0.88581952117863716</v>
      </c>
    </row>
    <row r="111" spans="1:7" ht="15.95" customHeight="1" x14ac:dyDescent="0.25">
      <c r="A111" s="106" t="s">
        <v>346</v>
      </c>
      <c r="B111" s="106" t="s">
        <v>344</v>
      </c>
      <c r="C111" s="106" t="s">
        <v>989</v>
      </c>
      <c r="D111" s="107">
        <v>347</v>
      </c>
      <c r="E111" s="108">
        <v>300</v>
      </c>
      <c r="F111" s="109">
        <f>SUM(E111/D111)</f>
        <v>0.86455331412103742</v>
      </c>
    </row>
    <row r="112" spans="1:7" ht="15.95" customHeight="1" x14ac:dyDescent="0.25">
      <c r="A112" s="106"/>
      <c r="B112" s="106"/>
      <c r="C112" s="106"/>
      <c r="D112" s="107"/>
      <c r="E112" s="108"/>
      <c r="F112" s="109"/>
    </row>
    <row r="113" spans="1:7" ht="15.95" customHeight="1" x14ac:dyDescent="0.25">
      <c r="A113" s="106" t="s">
        <v>353</v>
      </c>
      <c r="B113" s="111" t="s">
        <v>990</v>
      </c>
      <c r="C113" s="106" t="s">
        <v>354</v>
      </c>
      <c r="D113" s="107">
        <v>472</v>
      </c>
      <c r="E113" s="108">
        <v>410</v>
      </c>
      <c r="F113" s="109">
        <f>SUM(E113/D113)</f>
        <v>0.86864406779661019</v>
      </c>
      <c r="G113" s="110">
        <f>16/4</f>
        <v>4</v>
      </c>
    </row>
    <row r="114" spans="1:7" ht="15.95" customHeight="1" x14ac:dyDescent="0.25">
      <c r="A114" s="106" t="s">
        <v>357</v>
      </c>
      <c r="B114" s="111" t="s">
        <v>990</v>
      </c>
      <c r="C114" s="106" t="s">
        <v>358</v>
      </c>
      <c r="D114" s="107">
        <v>420</v>
      </c>
      <c r="E114" s="108">
        <v>357</v>
      </c>
      <c r="F114" s="109">
        <f>SUM(E114/D114)</f>
        <v>0.85</v>
      </c>
    </row>
    <row r="115" spans="1:7" ht="15.95" customHeight="1" x14ac:dyDescent="0.25">
      <c r="A115" s="106" t="s">
        <v>350</v>
      </c>
      <c r="B115" s="111" t="s">
        <v>990</v>
      </c>
      <c r="C115" s="106" t="s">
        <v>352</v>
      </c>
      <c r="D115" s="107">
        <v>414</v>
      </c>
      <c r="E115" s="108">
        <v>346</v>
      </c>
      <c r="F115" s="109">
        <f>SUM(E115/D115)</f>
        <v>0.83574879227053145</v>
      </c>
    </row>
    <row r="116" spans="1:7" ht="15.95" customHeight="1" x14ac:dyDescent="0.25">
      <c r="A116" s="106" t="s">
        <v>355</v>
      </c>
      <c r="B116" s="111" t="s">
        <v>990</v>
      </c>
      <c r="C116" s="106" t="s">
        <v>356</v>
      </c>
      <c r="D116" s="107">
        <v>342</v>
      </c>
      <c r="E116" s="108">
        <v>269</v>
      </c>
      <c r="F116" s="109">
        <f>SUM(E116/D116)</f>
        <v>0.78654970760233922</v>
      </c>
    </row>
    <row r="117" spans="1:7" ht="15.95" customHeight="1" x14ac:dyDescent="0.25">
      <c r="A117" s="106"/>
      <c r="B117" s="111"/>
      <c r="C117" s="106"/>
      <c r="D117" s="107"/>
      <c r="E117" s="108"/>
      <c r="F117" s="109"/>
    </row>
    <row r="118" spans="1:7" ht="15.95" customHeight="1" x14ac:dyDescent="0.25">
      <c r="A118" s="106" t="s">
        <v>362</v>
      </c>
      <c r="B118" s="106" t="s">
        <v>363</v>
      </c>
      <c r="C118" s="106" t="s">
        <v>364</v>
      </c>
      <c r="D118" s="107">
        <v>313</v>
      </c>
      <c r="E118" s="108">
        <v>290</v>
      </c>
      <c r="F118" s="109">
        <f>SUM(E118/D118)</f>
        <v>0.92651757188498407</v>
      </c>
      <c r="G118" s="110">
        <f>5/4</f>
        <v>1.25</v>
      </c>
    </row>
    <row r="119" spans="1:7" ht="15.95" customHeight="1" x14ac:dyDescent="0.25">
      <c r="A119" s="106" t="s">
        <v>365</v>
      </c>
      <c r="B119" s="106" t="s">
        <v>363</v>
      </c>
      <c r="C119" s="106" t="s">
        <v>366</v>
      </c>
      <c r="D119" s="107">
        <v>523</v>
      </c>
      <c r="E119" s="108">
        <v>469</v>
      </c>
      <c r="F119" s="109">
        <f>SUM(E119/D119)</f>
        <v>0.89674952198852775</v>
      </c>
    </row>
    <row r="120" spans="1:7" ht="15.95" customHeight="1" x14ac:dyDescent="0.25">
      <c r="A120" s="106"/>
      <c r="B120" s="106"/>
      <c r="C120" s="106"/>
      <c r="D120" s="107"/>
      <c r="E120" s="108"/>
      <c r="F120" s="109"/>
    </row>
    <row r="121" spans="1:7" ht="15.95" customHeight="1" x14ac:dyDescent="0.25">
      <c r="A121" s="106" t="s">
        <v>991</v>
      </c>
      <c r="B121" s="106" t="s">
        <v>992</v>
      </c>
      <c r="C121" s="106" t="s">
        <v>993</v>
      </c>
      <c r="D121" s="107">
        <v>146</v>
      </c>
      <c r="E121" s="108">
        <v>140</v>
      </c>
      <c r="F121" s="109">
        <f>SUM(E121/D121)</f>
        <v>0.95890410958904104</v>
      </c>
      <c r="G121" s="110">
        <f>6/4</f>
        <v>1.5</v>
      </c>
    </row>
    <row r="122" spans="1:7" ht="15.95" customHeight="1" x14ac:dyDescent="0.25">
      <c r="A122" s="106" t="s">
        <v>994</v>
      </c>
      <c r="B122" s="106" t="s">
        <v>992</v>
      </c>
      <c r="C122" s="106" t="s">
        <v>995</v>
      </c>
      <c r="D122" s="107">
        <v>141</v>
      </c>
      <c r="E122" s="108">
        <v>131</v>
      </c>
      <c r="F122" s="109">
        <f>SUM(E122/D122)</f>
        <v>0.92907801418439717</v>
      </c>
    </row>
    <row r="123" spans="1:7" ht="15.95" customHeight="1" x14ac:dyDescent="0.25">
      <c r="A123" s="106"/>
      <c r="B123" s="106"/>
      <c r="C123" s="106"/>
      <c r="D123" s="107"/>
      <c r="E123" s="108"/>
      <c r="F123" s="109"/>
    </row>
    <row r="124" spans="1:7" ht="15.95" customHeight="1" x14ac:dyDescent="0.25">
      <c r="A124" s="106" t="s">
        <v>370</v>
      </c>
      <c r="B124" s="106" t="s">
        <v>371</v>
      </c>
      <c r="C124" s="106" t="s">
        <v>372</v>
      </c>
      <c r="D124" s="107">
        <v>332</v>
      </c>
      <c r="E124" s="108">
        <v>306</v>
      </c>
      <c r="F124" s="109">
        <f>SUM(E124/D124)</f>
        <v>0.92168674698795183</v>
      </c>
      <c r="G124" s="110">
        <f>8/4</f>
        <v>2</v>
      </c>
    </row>
    <row r="125" spans="1:7" ht="15.95" customHeight="1" x14ac:dyDescent="0.25">
      <c r="A125" s="106" t="s">
        <v>375</v>
      </c>
      <c r="B125" s="106" t="s">
        <v>371</v>
      </c>
      <c r="C125" s="106" t="s">
        <v>996</v>
      </c>
      <c r="D125" s="107">
        <v>360</v>
      </c>
      <c r="E125" s="108">
        <v>327</v>
      </c>
      <c r="F125" s="109">
        <f>SUM(E125/D125)</f>
        <v>0.90833333333333333</v>
      </c>
    </row>
    <row r="126" spans="1:7" ht="15.95" customHeight="1" x14ac:dyDescent="0.25">
      <c r="A126" s="106"/>
      <c r="B126" s="106"/>
      <c r="C126" s="106"/>
      <c r="D126" s="107"/>
      <c r="E126" s="108"/>
      <c r="F126" s="109"/>
    </row>
    <row r="127" spans="1:7" ht="15.95" customHeight="1" x14ac:dyDescent="0.25">
      <c r="A127" s="106" t="s">
        <v>377</v>
      </c>
      <c r="B127" s="106" t="s">
        <v>378</v>
      </c>
      <c r="C127" s="106" t="s">
        <v>379</v>
      </c>
      <c r="D127" s="107">
        <v>419</v>
      </c>
      <c r="E127" s="108">
        <v>398</v>
      </c>
      <c r="F127" s="109">
        <f>SUM(E127/D127)</f>
        <v>0.94988066825775652</v>
      </c>
      <c r="G127" s="110">
        <f>18/4</f>
        <v>4.5</v>
      </c>
    </row>
    <row r="128" spans="1:7" ht="15.95" customHeight="1" x14ac:dyDescent="0.25">
      <c r="A128" s="106" t="s">
        <v>384</v>
      </c>
      <c r="B128" s="106" t="s">
        <v>378</v>
      </c>
      <c r="C128" s="106" t="s">
        <v>997</v>
      </c>
      <c r="D128" s="107">
        <v>341</v>
      </c>
      <c r="E128" s="108">
        <v>316</v>
      </c>
      <c r="F128" s="109">
        <f>SUM(E128/D128)</f>
        <v>0.92668621700879761</v>
      </c>
    </row>
    <row r="129" spans="1:7" ht="15.95" customHeight="1" x14ac:dyDescent="0.25">
      <c r="A129" s="106" t="s">
        <v>382</v>
      </c>
      <c r="B129" s="106" t="s">
        <v>378</v>
      </c>
      <c r="C129" s="106" t="s">
        <v>383</v>
      </c>
      <c r="D129" s="107">
        <v>585</v>
      </c>
      <c r="E129" s="108">
        <v>536</v>
      </c>
      <c r="F129" s="109">
        <f>SUM(E129/D129)</f>
        <v>0.9162393162393162</v>
      </c>
    </row>
    <row r="130" spans="1:7" ht="15.95" customHeight="1" x14ac:dyDescent="0.25">
      <c r="A130" s="106" t="s">
        <v>380</v>
      </c>
      <c r="B130" s="106" t="s">
        <v>378</v>
      </c>
      <c r="C130" s="106" t="s">
        <v>381</v>
      </c>
      <c r="D130" s="107">
        <v>180</v>
      </c>
      <c r="E130" s="108">
        <v>164</v>
      </c>
      <c r="F130" s="109">
        <f>SUM(E130/D130)</f>
        <v>0.91111111111111109</v>
      </c>
    </row>
    <row r="131" spans="1:7" ht="15.95" customHeight="1" x14ac:dyDescent="0.25">
      <c r="A131" s="106" t="s">
        <v>998</v>
      </c>
      <c r="B131" s="106" t="s">
        <v>378</v>
      </c>
      <c r="C131" s="106" t="s">
        <v>999</v>
      </c>
      <c r="D131" s="107">
        <v>958</v>
      </c>
      <c r="E131" s="108">
        <v>831</v>
      </c>
      <c r="F131" s="109">
        <f>SUM(E131/D131)</f>
        <v>0.86743215031315235</v>
      </c>
    </row>
    <row r="132" spans="1:7" ht="15.95" customHeight="1" x14ac:dyDescent="0.25">
      <c r="A132" s="106"/>
      <c r="B132" s="106"/>
      <c r="C132" s="106"/>
      <c r="D132" s="107"/>
      <c r="E132" s="108"/>
      <c r="F132" s="109"/>
    </row>
    <row r="133" spans="1:7" ht="15.95" customHeight="1" x14ac:dyDescent="0.25">
      <c r="A133" s="106" t="s">
        <v>389</v>
      </c>
      <c r="B133" s="106" t="s">
        <v>390</v>
      </c>
      <c r="C133" s="106" t="s">
        <v>391</v>
      </c>
      <c r="D133" s="107">
        <v>624</v>
      </c>
      <c r="E133" s="108">
        <v>489</v>
      </c>
      <c r="F133" s="109">
        <f>SUM(E133/D133)</f>
        <v>0.78365384615384615</v>
      </c>
      <c r="G133" s="110">
        <f>3/4</f>
        <v>0.75</v>
      </c>
    </row>
    <row r="134" spans="1:7" ht="15.95" customHeight="1" x14ac:dyDescent="0.25">
      <c r="A134" s="106"/>
      <c r="B134" s="106"/>
      <c r="C134" s="106"/>
      <c r="D134" s="107"/>
      <c r="E134" s="108"/>
      <c r="F134" s="109"/>
    </row>
    <row r="135" spans="1:7" ht="15.95" customHeight="1" x14ac:dyDescent="0.25">
      <c r="A135" s="106" t="s">
        <v>392</v>
      </c>
      <c r="B135" s="106" t="s">
        <v>393</v>
      </c>
      <c r="C135" s="106" t="s">
        <v>394</v>
      </c>
      <c r="D135" s="107">
        <v>197</v>
      </c>
      <c r="E135" s="108">
        <v>191</v>
      </c>
      <c r="F135" s="109">
        <f>SUM(E135/D135)</f>
        <v>0.96954314720812185</v>
      </c>
      <c r="G135" s="110">
        <f>8/4</f>
        <v>2</v>
      </c>
    </row>
    <row r="136" spans="1:7" ht="15.95" customHeight="1" x14ac:dyDescent="0.25">
      <c r="A136" s="106" t="s">
        <v>1000</v>
      </c>
      <c r="B136" s="106" t="s">
        <v>393</v>
      </c>
      <c r="C136" s="106" t="s">
        <v>1001</v>
      </c>
      <c r="D136" s="107">
        <v>837</v>
      </c>
      <c r="E136" s="108">
        <v>801</v>
      </c>
      <c r="F136" s="109">
        <f>SUM(E136/D136)</f>
        <v>0.956989247311828</v>
      </c>
    </row>
    <row r="137" spans="1:7" ht="15.95" customHeight="1" x14ac:dyDescent="0.25">
      <c r="A137" s="106"/>
      <c r="B137" s="106"/>
      <c r="C137" s="106"/>
      <c r="D137" s="107"/>
      <c r="E137" s="108"/>
      <c r="F137" s="109"/>
    </row>
    <row r="138" spans="1:7" ht="15.95" customHeight="1" x14ac:dyDescent="0.25">
      <c r="A138" s="106" t="s">
        <v>397</v>
      </c>
      <c r="B138" s="106" t="s">
        <v>398</v>
      </c>
      <c r="C138" s="106" t="s">
        <v>1002</v>
      </c>
      <c r="D138" s="107">
        <v>707</v>
      </c>
      <c r="E138" s="108">
        <v>529</v>
      </c>
      <c r="F138" s="109">
        <f t="shared" ref="F138:F143" si="5">SUM(E138/D138)</f>
        <v>0.7482319660537482</v>
      </c>
      <c r="G138" s="110">
        <f>24/4</f>
        <v>6</v>
      </c>
    </row>
    <row r="139" spans="1:7" ht="15.95" customHeight="1" x14ac:dyDescent="0.25">
      <c r="A139" s="106" t="s">
        <v>402</v>
      </c>
      <c r="B139" s="106" t="s">
        <v>398</v>
      </c>
      <c r="C139" s="106" t="s">
        <v>403</v>
      </c>
      <c r="D139" s="107">
        <v>713</v>
      </c>
      <c r="E139" s="108">
        <v>501</v>
      </c>
      <c r="F139" s="109">
        <f t="shared" si="5"/>
        <v>0.7026647966339411</v>
      </c>
    </row>
    <row r="140" spans="1:7" ht="15.95" customHeight="1" x14ac:dyDescent="0.25">
      <c r="A140" s="106" t="s">
        <v>404</v>
      </c>
      <c r="B140" s="106" t="s">
        <v>398</v>
      </c>
      <c r="C140" s="106" t="s">
        <v>405</v>
      </c>
      <c r="D140" s="107">
        <v>938</v>
      </c>
      <c r="E140" s="108">
        <v>643</v>
      </c>
      <c r="F140" s="109">
        <f t="shared" si="5"/>
        <v>0.68550106609808104</v>
      </c>
    </row>
    <row r="141" spans="1:7" ht="15.95" customHeight="1" x14ac:dyDescent="0.25">
      <c r="A141" s="106" t="s">
        <v>400</v>
      </c>
      <c r="B141" s="106" t="s">
        <v>398</v>
      </c>
      <c r="C141" s="106" t="s">
        <v>401</v>
      </c>
      <c r="D141" s="107">
        <v>731</v>
      </c>
      <c r="E141" s="108">
        <v>500</v>
      </c>
      <c r="F141" s="109">
        <f t="shared" si="5"/>
        <v>0.6839945280437757</v>
      </c>
    </row>
    <row r="142" spans="1:7" ht="15.95" customHeight="1" x14ac:dyDescent="0.25">
      <c r="A142" s="106" t="s">
        <v>1003</v>
      </c>
      <c r="B142" s="106" t="s">
        <v>398</v>
      </c>
      <c r="C142" s="106" t="s">
        <v>1004</v>
      </c>
      <c r="D142" s="107">
        <v>830</v>
      </c>
      <c r="E142" s="108">
        <v>542</v>
      </c>
      <c r="F142" s="109">
        <f t="shared" si="5"/>
        <v>0.65301204819277103</v>
      </c>
    </row>
    <row r="143" spans="1:7" ht="15.95" customHeight="1" x14ac:dyDescent="0.25">
      <c r="A143" s="106" t="s">
        <v>408</v>
      </c>
      <c r="B143" s="106" t="s">
        <v>398</v>
      </c>
      <c r="C143" s="106" t="s">
        <v>409</v>
      </c>
      <c r="D143" s="107">
        <v>718</v>
      </c>
      <c r="E143" s="108">
        <v>467</v>
      </c>
      <c r="F143" s="109">
        <f t="shared" si="5"/>
        <v>0.65041782729805009</v>
      </c>
    </row>
    <row r="144" spans="1:7" ht="15.95" customHeight="1" x14ac:dyDescent="0.25">
      <c r="A144" s="106"/>
      <c r="B144" s="106"/>
      <c r="C144" s="106"/>
      <c r="D144" s="107"/>
      <c r="E144" s="108"/>
      <c r="F144" s="109"/>
    </row>
    <row r="145" spans="1:7" ht="15.95" customHeight="1" x14ac:dyDescent="0.25">
      <c r="A145" s="106" t="s">
        <v>410</v>
      </c>
      <c r="B145" s="106" t="s">
        <v>411</v>
      </c>
      <c r="C145" s="106" t="s">
        <v>1005</v>
      </c>
      <c r="D145" s="107">
        <v>214</v>
      </c>
      <c r="E145" s="108">
        <v>176</v>
      </c>
      <c r="F145" s="109">
        <f>SUM(E145/D145)</f>
        <v>0.82242990654205606</v>
      </c>
      <c r="G145" s="110">
        <f>6/4</f>
        <v>1.5</v>
      </c>
    </row>
    <row r="146" spans="1:7" ht="15.95" customHeight="1" x14ac:dyDescent="0.25">
      <c r="A146" s="106" t="s">
        <v>413</v>
      </c>
      <c r="B146" s="106" t="s">
        <v>411</v>
      </c>
      <c r="C146" s="106" t="s">
        <v>414</v>
      </c>
      <c r="D146" s="107">
        <v>223</v>
      </c>
      <c r="E146" s="108">
        <v>181</v>
      </c>
      <c r="F146" s="109">
        <f>SUM(E146/D146)</f>
        <v>0.81165919282511212</v>
      </c>
    </row>
    <row r="147" spans="1:7" ht="15.95" customHeight="1" x14ac:dyDescent="0.25">
      <c r="A147" s="106"/>
      <c r="B147" s="106"/>
      <c r="C147" s="106"/>
      <c r="D147" s="107"/>
      <c r="E147" s="108"/>
      <c r="F147" s="109"/>
    </row>
    <row r="148" spans="1:7" ht="15.95" customHeight="1" x14ac:dyDescent="0.25">
      <c r="A148" s="106" t="s">
        <v>418</v>
      </c>
      <c r="B148" s="106" t="s">
        <v>416</v>
      </c>
      <c r="C148" s="106" t="s">
        <v>419</v>
      </c>
      <c r="D148" s="107">
        <v>269</v>
      </c>
      <c r="E148" s="108">
        <v>229</v>
      </c>
      <c r="F148" s="109">
        <f>SUM(E148/D148)</f>
        <v>0.85130111524163565</v>
      </c>
      <c r="G148" s="110">
        <f>7/4</f>
        <v>1.75</v>
      </c>
    </row>
    <row r="149" spans="1:7" ht="15.95" customHeight="1" x14ac:dyDescent="0.25">
      <c r="A149" s="106" t="s">
        <v>415</v>
      </c>
      <c r="B149" s="106" t="s">
        <v>416</v>
      </c>
      <c r="C149" s="106" t="s">
        <v>417</v>
      </c>
      <c r="D149" s="107">
        <v>218</v>
      </c>
      <c r="E149" s="108">
        <v>183</v>
      </c>
      <c r="F149" s="109">
        <f>SUM(E149/D149)</f>
        <v>0.83944954128440363</v>
      </c>
    </row>
    <row r="150" spans="1:7" ht="15.95" customHeight="1" x14ac:dyDescent="0.25">
      <c r="A150" s="106"/>
      <c r="B150" s="106"/>
      <c r="C150" s="106"/>
      <c r="D150" s="107"/>
      <c r="E150" s="108"/>
      <c r="F150" s="109"/>
    </row>
    <row r="151" spans="1:7" ht="15.95" customHeight="1" x14ac:dyDescent="0.25">
      <c r="A151" s="106" t="s">
        <v>420</v>
      </c>
      <c r="B151" s="106" t="s">
        <v>421</v>
      </c>
      <c r="C151" s="106" t="s">
        <v>422</v>
      </c>
      <c r="D151" s="107">
        <v>540</v>
      </c>
      <c r="E151" s="108">
        <v>502</v>
      </c>
      <c r="F151" s="109">
        <f>SUM(E151/D151)</f>
        <v>0.92962962962962958</v>
      </c>
      <c r="G151" s="110">
        <f>7/4</f>
        <v>1.75</v>
      </c>
    </row>
    <row r="152" spans="1:7" ht="15.95" customHeight="1" x14ac:dyDescent="0.25">
      <c r="A152" s="106" t="s">
        <v>1006</v>
      </c>
      <c r="B152" s="106" t="s">
        <v>421</v>
      </c>
      <c r="C152" s="106" t="s">
        <v>1007</v>
      </c>
      <c r="D152" s="107">
        <v>134</v>
      </c>
      <c r="E152" s="108">
        <v>123</v>
      </c>
      <c r="F152" s="109">
        <f>SUM(E152/D152)</f>
        <v>0.91791044776119401</v>
      </c>
    </row>
    <row r="153" spans="1:7" ht="15.95" customHeight="1" x14ac:dyDescent="0.25">
      <c r="A153" s="106"/>
      <c r="B153" s="106"/>
      <c r="C153" s="106"/>
      <c r="D153" s="107"/>
      <c r="E153" s="108"/>
      <c r="F153" s="109"/>
    </row>
    <row r="154" spans="1:7" ht="15.95" customHeight="1" x14ac:dyDescent="0.25">
      <c r="A154" s="106" t="s">
        <v>425</v>
      </c>
      <c r="B154" s="106" t="s">
        <v>426</v>
      </c>
      <c r="C154" s="106" t="s">
        <v>1008</v>
      </c>
      <c r="D154" s="107">
        <v>58</v>
      </c>
      <c r="E154" s="108">
        <v>57</v>
      </c>
      <c r="F154" s="109">
        <f t="shared" ref="F154:F159" si="6">SUM(E154/D154)</f>
        <v>0.98275862068965514</v>
      </c>
      <c r="G154" s="110">
        <f>23/4</f>
        <v>5.75</v>
      </c>
    </row>
    <row r="155" spans="1:7" ht="15.95" customHeight="1" x14ac:dyDescent="0.25">
      <c r="A155" s="106" t="s">
        <v>428</v>
      </c>
      <c r="B155" s="106" t="s">
        <v>426</v>
      </c>
      <c r="C155" s="106" t="s">
        <v>429</v>
      </c>
      <c r="D155" s="107">
        <v>583</v>
      </c>
      <c r="E155" s="108">
        <v>544</v>
      </c>
      <c r="F155" s="109">
        <f t="shared" si="6"/>
        <v>0.93310463121783882</v>
      </c>
    </row>
    <row r="156" spans="1:7" ht="15.95" customHeight="1" x14ac:dyDescent="0.25">
      <c r="A156" s="106" t="s">
        <v>430</v>
      </c>
      <c r="B156" s="106" t="s">
        <v>426</v>
      </c>
      <c r="C156" s="106" t="s">
        <v>431</v>
      </c>
      <c r="D156" s="107">
        <v>366</v>
      </c>
      <c r="E156" s="108">
        <v>341</v>
      </c>
      <c r="F156" s="109">
        <f t="shared" si="6"/>
        <v>0.93169398907103829</v>
      </c>
    </row>
    <row r="157" spans="1:7" ht="15.95" customHeight="1" x14ac:dyDescent="0.25">
      <c r="A157" s="106" t="s">
        <v>434</v>
      </c>
      <c r="B157" s="106" t="s">
        <v>426</v>
      </c>
      <c r="C157" s="106" t="s">
        <v>435</v>
      </c>
      <c r="D157" s="107">
        <v>369</v>
      </c>
      <c r="E157" s="108">
        <v>328</v>
      </c>
      <c r="F157" s="109">
        <f t="shared" si="6"/>
        <v>0.88888888888888884</v>
      </c>
    </row>
    <row r="158" spans="1:7" ht="15.95" customHeight="1" x14ac:dyDescent="0.25">
      <c r="A158" s="106" t="s">
        <v>432</v>
      </c>
      <c r="B158" s="106" t="s">
        <v>426</v>
      </c>
      <c r="C158" s="106" t="s">
        <v>433</v>
      </c>
      <c r="D158" s="107">
        <v>335</v>
      </c>
      <c r="E158" s="108">
        <v>293</v>
      </c>
      <c r="F158" s="109">
        <f t="shared" si="6"/>
        <v>0.87462686567164183</v>
      </c>
    </row>
    <row r="159" spans="1:7" ht="15.95" customHeight="1" x14ac:dyDescent="0.25">
      <c r="A159" s="106" t="s">
        <v>1009</v>
      </c>
      <c r="B159" s="106" t="s">
        <v>426</v>
      </c>
      <c r="C159" s="106" t="s">
        <v>1010</v>
      </c>
      <c r="D159" s="107">
        <v>158</v>
      </c>
      <c r="E159" s="108">
        <v>136</v>
      </c>
      <c r="F159" s="109">
        <f t="shared" si="6"/>
        <v>0.86075949367088611</v>
      </c>
    </row>
    <row r="160" spans="1:7" ht="15.95" customHeight="1" x14ac:dyDescent="0.25">
      <c r="A160" s="106"/>
      <c r="B160" s="106"/>
      <c r="C160" s="106"/>
      <c r="D160" s="107"/>
      <c r="E160" s="108"/>
      <c r="F160" s="109"/>
    </row>
    <row r="161" spans="1:7" ht="15.95" customHeight="1" x14ac:dyDescent="0.25">
      <c r="A161" s="106" t="s">
        <v>438</v>
      </c>
      <c r="B161" s="106" t="s">
        <v>439</v>
      </c>
      <c r="C161" s="106" t="s">
        <v>1011</v>
      </c>
      <c r="D161" s="107">
        <v>743</v>
      </c>
      <c r="E161" s="108">
        <v>539</v>
      </c>
      <c r="F161" s="109">
        <f>SUM(E161/D161)</f>
        <v>0.72543741588156119</v>
      </c>
      <c r="G161" s="110">
        <f>2/4</f>
        <v>0.5</v>
      </c>
    </row>
    <row r="162" spans="1:7" ht="15.95" customHeight="1" x14ac:dyDescent="0.25">
      <c r="A162" s="106"/>
      <c r="B162" s="106"/>
      <c r="C162" s="106"/>
      <c r="D162" s="107"/>
      <c r="E162" s="108"/>
      <c r="F162" s="109"/>
    </row>
    <row r="163" spans="1:7" ht="15.95" customHeight="1" x14ac:dyDescent="0.25">
      <c r="A163" s="106" t="s">
        <v>441</v>
      </c>
      <c r="B163" s="106" t="s">
        <v>442</v>
      </c>
      <c r="C163" s="106" t="s">
        <v>443</v>
      </c>
      <c r="D163" s="107">
        <v>351</v>
      </c>
      <c r="E163" s="108">
        <v>343</v>
      </c>
      <c r="F163" s="109">
        <f>SUM(E163/D163)</f>
        <v>0.97720797720797725</v>
      </c>
      <c r="G163" s="110">
        <f>8/4</f>
        <v>2</v>
      </c>
    </row>
    <row r="164" spans="1:7" ht="15.95" customHeight="1" x14ac:dyDescent="0.25">
      <c r="A164" s="106" t="s">
        <v>1012</v>
      </c>
      <c r="B164" s="106" t="s">
        <v>442</v>
      </c>
      <c r="C164" s="106" t="s">
        <v>1013</v>
      </c>
      <c r="D164" s="107">
        <v>377</v>
      </c>
      <c r="E164" s="108">
        <v>358</v>
      </c>
      <c r="F164" s="109">
        <f>SUM(E164/D164)</f>
        <v>0.9496021220159151</v>
      </c>
    </row>
    <row r="165" spans="1:7" ht="15.95" customHeight="1" x14ac:dyDescent="0.25">
      <c r="A165" s="106"/>
      <c r="B165" s="106"/>
      <c r="C165" s="106"/>
      <c r="D165" s="107"/>
      <c r="E165" s="108"/>
      <c r="F165" s="109"/>
    </row>
    <row r="166" spans="1:7" ht="15.95" customHeight="1" x14ac:dyDescent="0.25">
      <c r="A166" s="106" t="s">
        <v>1014</v>
      </c>
      <c r="B166" s="106" t="s">
        <v>447</v>
      </c>
      <c r="C166" s="106" t="s">
        <v>1015</v>
      </c>
      <c r="D166" s="107">
        <v>129</v>
      </c>
      <c r="E166" s="108">
        <v>118</v>
      </c>
      <c r="F166" s="109">
        <f>SUM(E166/D166)</f>
        <v>0.9147286821705426</v>
      </c>
      <c r="G166" s="110">
        <f>3/4</f>
        <v>0.75</v>
      </c>
    </row>
    <row r="167" spans="1:7" ht="15.95" customHeight="1" x14ac:dyDescent="0.25">
      <c r="A167" s="106"/>
      <c r="B167" s="106"/>
      <c r="C167" s="106"/>
      <c r="D167" s="107"/>
      <c r="E167" s="108"/>
      <c r="F167" s="109"/>
    </row>
    <row r="168" spans="1:7" ht="15.95" customHeight="1" x14ac:dyDescent="0.25">
      <c r="A168" s="106" t="s">
        <v>448</v>
      </c>
      <c r="B168" s="106" t="s">
        <v>449</v>
      </c>
      <c r="C168" s="106" t="s">
        <v>450</v>
      </c>
      <c r="D168" s="107">
        <v>485</v>
      </c>
      <c r="E168" s="108">
        <v>374</v>
      </c>
      <c r="F168" s="109">
        <f>SUM(E168/D168)</f>
        <v>0.77113402061855674</v>
      </c>
      <c r="G168" s="110">
        <f>3/4</f>
        <v>0.75</v>
      </c>
    </row>
    <row r="169" spans="1:7" ht="15.95" customHeight="1" x14ac:dyDescent="0.25">
      <c r="A169" s="106"/>
      <c r="B169" s="106"/>
      <c r="C169" s="106"/>
      <c r="D169" s="107"/>
      <c r="E169" s="108"/>
      <c r="F169" s="109"/>
    </row>
    <row r="170" spans="1:7" ht="15.95" customHeight="1" x14ac:dyDescent="0.25">
      <c r="A170" s="106" t="s">
        <v>451</v>
      </c>
      <c r="B170" s="111" t="s">
        <v>1016</v>
      </c>
      <c r="C170" s="106" t="s">
        <v>453</v>
      </c>
      <c r="D170" s="107">
        <v>69</v>
      </c>
      <c r="E170" s="108">
        <v>69</v>
      </c>
      <c r="F170" s="109">
        <f t="shared" ref="F170:F179" si="7">SUM(E170/D170)</f>
        <v>1</v>
      </c>
      <c r="G170" s="110">
        <f>19/2</f>
        <v>9.5</v>
      </c>
    </row>
    <row r="171" spans="1:7" ht="15.95" customHeight="1" x14ac:dyDescent="0.25">
      <c r="A171" s="106" t="s">
        <v>454</v>
      </c>
      <c r="B171" s="111" t="s">
        <v>1016</v>
      </c>
      <c r="C171" s="106" t="s">
        <v>455</v>
      </c>
      <c r="D171" s="107">
        <v>143</v>
      </c>
      <c r="E171" s="108">
        <v>138</v>
      </c>
      <c r="F171" s="109">
        <f t="shared" si="7"/>
        <v>0.965034965034965</v>
      </c>
    </row>
    <row r="172" spans="1:7" ht="15.95" customHeight="1" x14ac:dyDescent="0.25">
      <c r="A172" s="106" t="s">
        <v>456</v>
      </c>
      <c r="B172" s="111" t="s">
        <v>1016</v>
      </c>
      <c r="C172" s="106" t="s">
        <v>457</v>
      </c>
      <c r="D172" s="107">
        <v>262</v>
      </c>
      <c r="E172" s="108">
        <v>233</v>
      </c>
      <c r="F172" s="109">
        <f t="shared" si="7"/>
        <v>0.88931297709923662</v>
      </c>
    </row>
    <row r="173" spans="1:7" ht="15.95" customHeight="1" x14ac:dyDescent="0.25">
      <c r="A173" s="106" t="s">
        <v>458</v>
      </c>
      <c r="B173" s="111" t="s">
        <v>1016</v>
      </c>
      <c r="C173" s="106" t="s">
        <v>459</v>
      </c>
      <c r="D173" s="107">
        <v>430</v>
      </c>
      <c r="E173" s="108">
        <v>375</v>
      </c>
      <c r="F173" s="109">
        <f t="shared" si="7"/>
        <v>0.87209302325581395</v>
      </c>
    </row>
    <row r="174" spans="1:7" ht="15.95" customHeight="1" x14ac:dyDescent="0.25">
      <c r="A174" s="106" t="s">
        <v>460</v>
      </c>
      <c r="B174" s="111" t="s">
        <v>1016</v>
      </c>
      <c r="C174" s="106" t="s">
        <v>461</v>
      </c>
      <c r="D174" s="107">
        <v>412</v>
      </c>
      <c r="E174" s="108">
        <v>344</v>
      </c>
      <c r="F174" s="109">
        <f t="shared" si="7"/>
        <v>0.83495145631067957</v>
      </c>
    </row>
    <row r="175" spans="1:7" ht="15.95" customHeight="1" x14ac:dyDescent="0.25">
      <c r="A175" s="106" t="s">
        <v>1017</v>
      </c>
      <c r="B175" s="111" t="s">
        <v>1016</v>
      </c>
      <c r="C175" s="106" t="s">
        <v>1018</v>
      </c>
      <c r="D175" s="107">
        <v>454</v>
      </c>
      <c r="E175" s="108">
        <v>371</v>
      </c>
      <c r="F175" s="109">
        <f t="shared" si="7"/>
        <v>0.81718061674008813</v>
      </c>
    </row>
    <row r="176" spans="1:7" ht="15.95" customHeight="1" x14ac:dyDescent="0.25">
      <c r="A176" s="106" t="s">
        <v>1019</v>
      </c>
      <c r="B176" s="111" t="s">
        <v>1016</v>
      </c>
      <c r="C176" s="106" t="s">
        <v>1020</v>
      </c>
      <c r="D176" s="107">
        <v>284</v>
      </c>
      <c r="E176" s="108">
        <v>232</v>
      </c>
      <c r="F176" s="109">
        <f t="shared" si="7"/>
        <v>0.81690140845070425</v>
      </c>
    </row>
    <row r="177" spans="1:7" ht="15.95" customHeight="1" x14ac:dyDescent="0.25">
      <c r="A177" s="106" t="s">
        <v>1021</v>
      </c>
      <c r="B177" s="111" t="s">
        <v>1016</v>
      </c>
      <c r="C177" s="106" t="s">
        <v>1022</v>
      </c>
      <c r="D177" s="107">
        <v>360</v>
      </c>
      <c r="E177" s="108">
        <v>292</v>
      </c>
      <c r="F177" s="109">
        <f t="shared" si="7"/>
        <v>0.81111111111111112</v>
      </c>
    </row>
    <row r="178" spans="1:7" ht="15.95" customHeight="1" x14ac:dyDescent="0.25">
      <c r="A178" s="106" t="s">
        <v>1023</v>
      </c>
      <c r="B178" s="111" t="s">
        <v>1016</v>
      </c>
      <c r="C178" s="106" t="s">
        <v>1024</v>
      </c>
      <c r="D178" s="107">
        <v>739</v>
      </c>
      <c r="E178" s="108">
        <v>587</v>
      </c>
      <c r="F178" s="109">
        <f t="shared" si="7"/>
        <v>0.79431664411366709</v>
      </c>
    </row>
    <row r="179" spans="1:7" ht="15.95" customHeight="1" x14ac:dyDescent="0.25">
      <c r="A179" s="106" t="s">
        <v>1025</v>
      </c>
      <c r="B179" s="111" t="s">
        <v>1016</v>
      </c>
      <c r="C179" s="106" t="s">
        <v>1026</v>
      </c>
      <c r="D179" s="107">
        <v>754</v>
      </c>
      <c r="E179" s="108">
        <v>589</v>
      </c>
      <c r="F179" s="109">
        <f t="shared" si="7"/>
        <v>0.78116710875331563</v>
      </c>
    </row>
    <row r="180" spans="1:7" ht="15.95" customHeight="1" x14ac:dyDescent="0.25">
      <c r="A180" s="106"/>
      <c r="B180" s="111"/>
      <c r="C180" s="106"/>
      <c r="D180" s="107"/>
      <c r="E180" s="108"/>
      <c r="F180" s="109"/>
    </row>
    <row r="181" spans="1:7" ht="15.95" customHeight="1" x14ac:dyDescent="0.25">
      <c r="A181" s="106" t="s">
        <v>462</v>
      </c>
      <c r="B181" s="106" t="s">
        <v>463</v>
      </c>
      <c r="C181" s="106" t="s">
        <v>464</v>
      </c>
      <c r="D181" s="107">
        <v>121</v>
      </c>
      <c r="E181" s="108">
        <v>118</v>
      </c>
      <c r="F181" s="109">
        <f t="shared" ref="F181:F202" si="8">SUM(E181/D181)</f>
        <v>0.97520661157024791</v>
      </c>
      <c r="G181" s="110">
        <f>88/4</f>
        <v>22</v>
      </c>
    </row>
    <row r="182" spans="1:7" ht="15.95" customHeight="1" x14ac:dyDescent="0.25">
      <c r="A182" s="106" t="s">
        <v>471</v>
      </c>
      <c r="B182" s="106" t="s">
        <v>463</v>
      </c>
      <c r="C182" s="106" t="s">
        <v>472</v>
      </c>
      <c r="D182" s="107">
        <v>564</v>
      </c>
      <c r="E182" s="108">
        <v>533</v>
      </c>
      <c r="F182" s="109">
        <f t="shared" si="8"/>
        <v>0.94503546099290781</v>
      </c>
    </row>
    <row r="183" spans="1:7" ht="15.95" customHeight="1" x14ac:dyDescent="0.25">
      <c r="A183" s="106" t="s">
        <v>467</v>
      </c>
      <c r="B183" s="106" t="s">
        <v>463</v>
      </c>
      <c r="C183" s="106" t="s">
        <v>468</v>
      </c>
      <c r="D183" s="107">
        <v>826</v>
      </c>
      <c r="E183" s="108">
        <v>778</v>
      </c>
      <c r="F183" s="109">
        <f t="shared" si="8"/>
        <v>0.9418886198547215</v>
      </c>
    </row>
    <row r="184" spans="1:7" ht="15.95" customHeight="1" x14ac:dyDescent="0.25">
      <c r="A184" s="106" t="s">
        <v>465</v>
      </c>
      <c r="B184" s="106" t="s">
        <v>463</v>
      </c>
      <c r="C184" s="106" t="s">
        <v>466</v>
      </c>
      <c r="D184" s="107">
        <v>629</v>
      </c>
      <c r="E184" s="108">
        <v>592</v>
      </c>
      <c r="F184" s="109">
        <f t="shared" si="8"/>
        <v>0.94117647058823528</v>
      </c>
    </row>
    <row r="185" spans="1:7" ht="15.95" customHeight="1" x14ac:dyDescent="0.25">
      <c r="A185" s="106" t="s">
        <v>475</v>
      </c>
      <c r="B185" s="106" t="s">
        <v>463</v>
      </c>
      <c r="C185" s="106" t="s">
        <v>476</v>
      </c>
      <c r="D185" s="107">
        <v>638</v>
      </c>
      <c r="E185" s="108">
        <v>600</v>
      </c>
      <c r="F185" s="109">
        <f t="shared" si="8"/>
        <v>0.94043887147335425</v>
      </c>
    </row>
    <row r="186" spans="1:7" ht="15.95" customHeight="1" x14ac:dyDescent="0.25">
      <c r="A186" s="106" t="s">
        <v>477</v>
      </c>
      <c r="B186" s="106" t="s">
        <v>463</v>
      </c>
      <c r="C186" s="106" t="s">
        <v>478</v>
      </c>
      <c r="D186" s="107">
        <v>390</v>
      </c>
      <c r="E186" s="108">
        <v>361</v>
      </c>
      <c r="F186" s="109">
        <f t="shared" si="8"/>
        <v>0.92564102564102568</v>
      </c>
    </row>
    <row r="187" spans="1:7" ht="15.95" customHeight="1" x14ac:dyDescent="0.25">
      <c r="A187" s="106" t="s">
        <v>473</v>
      </c>
      <c r="B187" s="106" t="s">
        <v>463</v>
      </c>
      <c r="C187" s="106" t="s">
        <v>474</v>
      </c>
      <c r="D187" s="107">
        <v>639</v>
      </c>
      <c r="E187" s="108">
        <v>589</v>
      </c>
      <c r="F187" s="109">
        <f t="shared" si="8"/>
        <v>0.92175273865414709</v>
      </c>
    </row>
    <row r="188" spans="1:7" ht="15.95" customHeight="1" x14ac:dyDescent="0.25">
      <c r="A188" s="106" t="s">
        <v>469</v>
      </c>
      <c r="B188" s="106" t="s">
        <v>463</v>
      </c>
      <c r="C188" s="106" t="s">
        <v>470</v>
      </c>
      <c r="D188" s="107">
        <v>649</v>
      </c>
      <c r="E188" s="108">
        <v>594</v>
      </c>
      <c r="F188" s="109">
        <f t="shared" si="8"/>
        <v>0.9152542372881356</v>
      </c>
    </row>
    <row r="189" spans="1:7" ht="15.95" customHeight="1" x14ac:dyDescent="0.25">
      <c r="A189" s="106" t="s">
        <v>487</v>
      </c>
      <c r="B189" s="106" t="s">
        <v>463</v>
      </c>
      <c r="C189" s="106" t="s">
        <v>488</v>
      </c>
      <c r="D189" s="107">
        <v>480</v>
      </c>
      <c r="E189" s="108">
        <v>439</v>
      </c>
      <c r="F189" s="109">
        <f t="shared" si="8"/>
        <v>0.9145833333333333</v>
      </c>
    </row>
    <row r="190" spans="1:7" ht="15.95" customHeight="1" x14ac:dyDescent="0.25">
      <c r="A190" s="106" t="s">
        <v>479</v>
      </c>
      <c r="B190" s="106" t="s">
        <v>463</v>
      </c>
      <c r="C190" s="106" t="s">
        <v>480</v>
      </c>
      <c r="D190" s="107">
        <v>810</v>
      </c>
      <c r="E190" s="108">
        <v>732</v>
      </c>
      <c r="F190" s="109">
        <f t="shared" si="8"/>
        <v>0.90370370370370368</v>
      </c>
    </row>
    <row r="191" spans="1:7" ht="15.95" customHeight="1" x14ac:dyDescent="0.25">
      <c r="A191" s="106" t="s">
        <v>483</v>
      </c>
      <c r="B191" s="106" t="s">
        <v>463</v>
      </c>
      <c r="C191" s="106" t="s">
        <v>484</v>
      </c>
      <c r="D191" s="107">
        <v>931</v>
      </c>
      <c r="E191" s="108">
        <v>840</v>
      </c>
      <c r="F191" s="109">
        <f t="shared" si="8"/>
        <v>0.90225563909774431</v>
      </c>
    </row>
    <row r="192" spans="1:7" ht="15.95" customHeight="1" x14ac:dyDescent="0.25">
      <c r="A192" s="106" t="s">
        <v>481</v>
      </c>
      <c r="B192" s="106" t="s">
        <v>463</v>
      </c>
      <c r="C192" s="106" t="s">
        <v>482</v>
      </c>
      <c r="D192" s="107">
        <v>525</v>
      </c>
      <c r="E192" s="108">
        <v>473</v>
      </c>
      <c r="F192" s="109">
        <f t="shared" si="8"/>
        <v>0.90095238095238095</v>
      </c>
    </row>
    <row r="193" spans="1:7" ht="15.95" customHeight="1" x14ac:dyDescent="0.25">
      <c r="A193" s="106" t="s">
        <v>493</v>
      </c>
      <c r="B193" s="106" t="s">
        <v>463</v>
      </c>
      <c r="C193" s="106" t="s">
        <v>494</v>
      </c>
      <c r="D193" s="107">
        <v>300</v>
      </c>
      <c r="E193" s="108">
        <v>267</v>
      </c>
      <c r="F193" s="109">
        <f t="shared" si="8"/>
        <v>0.89</v>
      </c>
    </row>
    <row r="194" spans="1:7" ht="15.95" customHeight="1" x14ac:dyDescent="0.25">
      <c r="A194" s="106" t="s">
        <v>489</v>
      </c>
      <c r="B194" s="106" t="s">
        <v>463</v>
      </c>
      <c r="C194" s="106" t="s">
        <v>490</v>
      </c>
      <c r="D194" s="107">
        <v>609</v>
      </c>
      <c r="E194" s="108">
        <v>537</v>
      </c>
      <c r="F194" s="109">
        <f t="shared" si="8"/>
        <v>0.88177339901477836</v>
      </c>
    </row>
    <row r="195" spans="1:7" ht="15.95" customHeight="1" x14ac:dyDescent="0.25">
      <c r="A195" s="106" t="s">
        <v>485</v>
      </c>
      <c r="B195" s="106" t="s">
        <v>463</v>
      </c>
      <c r="C195" s="106" t="s">
        <v>486</v>
      </c>
      <c r="D195" s="107">
        <v>834</v>
      </c>
      <c r="E195" s="108">
        <v>729</v>
      </c>
      <c r="F195" s="109">
        <f t="shared" si="8"/>
        <v>0.87410071942446044</v>
      </c>
    </row>
    <row r="196" spans="1:7" ht="15.95" customHeight="1" x14ac:dyDescent="0.25">
      <c r="A196" s="106" t="s">
        <v>495</v>
      </c>
      <c r="B196" s="106" t="s">
        <v>463</v>
      </c>
      <c r="C196" s="106" t="s">
        <v>496</v>
      </c>
      <c r="D196" s="107">
        <v>1131</v>
      </c>
      <c r="E196" s="108">
        <v>972</v>
      </c>
      <c r="F196" s="109">
        <f t="shared" si="8"/>
        <v>0.85941644562334218</v>
      </c>
    </row>
    <row r="197" spans="1:7" ht="15.95" customHeight="1" x14ac:dyDescent="0.25">
      <c r="A197" s="106" t="s">
        <v>491</v>
      </c>
      <c r="B197" s="106" t="s">
        <v>463</v>
      </c>
      <c r="C197" s="106" t="s">
        <v>492</v>
      </c>
      <c r="D197" s="107">
        <v>377</v>
      </c>
      <c r="E197" s="108">
        <v>321</v>
      </c>
      <c r="F197" s="109">
        <f t="shared" si="8"/>
        <v>0.85145888594164454</v>
      </c>
    </row>
    <row r="198" spans="1:7" ht="15.95" customHeight="1" x14ac:dyDescent="0.25">
      <c r="A198" s="106" t="s">
        <v>503</v>
      </c>
      <c r="B198" s="106" t="s">
        <v>463</v>
      </c>
      <c r="C198" s="106" t="s">
        <v>504</v>
      </c>
      <c r="D198" s="107">
        <v>918</v>
      </c>
      <c r="E198" s="108">
        <v>779</v>
      </c>
      <c r="F198" s="109">
        <f t="shared" si="8"/>
        <v>0.84858387799564272</v>
      </c>
    </row>
    <row r="199" spans="1:7" ht="15.95" customHeight="1" x14ac:dyDescent="0.25">
      <c r="A199" s="106" t="s">
        <v>501</v>
      </c>
      <c r="B199" s="106" t="s">
        <v>463</v>
      </c>
      <c r="C199" s="106" t="s">
        <v>502</v>
      </c>
      <c r="D199" s="107">
        <v>582</v>
      </c>
      <c r="E199" s="108">
        <v>483</v>
      </c>
      <c r="F199" s="109">
        <f t="shared" si="8"/>
        <v>0.82989690721649489</v>
      </c>
    </row>
    <row r="200" spans="1:7" ht="15.95" customHeight="1" x14ac:dyDescent="0.25">
      <c r="A200" s="106" t="s">
        <v>497</v>
      </c>
      <c r="B200" s="106" t="s">
        <v>463</v>
      </c>
      <c r="C200" s="106" t="s">
        <v>498</v>
      </c>
      <c r="D200" s="107">
        <v>742</v>
      </c>
      <c r="E200" s="108">
        <v>614</v>
      </c>
      <c r="F200" s="109">
        <f t="shared" si="8"/>
        <v>0.8274932614555256</v>
      </c>
    </row>
    <row r="201" spans="1:7" ht="15.95" customHeight="1" x14ac:dyDescent="0.25">
      <c r="A201" s="106" t="s">
        <v>505</v>
      </c>
      <c r="B201" s="106" t="s">
        <v>463</v>
      </c>
      <c r="C201" s="106" t="s">
        <v>506</v>
      </c>
      <c r="D201" s="107">
        <v>352</v>
      </c>
      <c r="E201" s="108">
        <v>289</v>
      </c>
      <c r="F201" s="109">
        <f t="shared" si="8"/>
        <v>0.82102272727272729</v>
      </c>
    </row>
    <row r="202" spans="1:7" ht="15.95" customHeight="1" x14ac:dyDescent="0.25">
      <c r="A202" s="106" t="s">
        <v>499</v>
      </c>
      <c r="B202" s="106" t="s">
        <v>463</v>
      </c>
      <c r="C202" s="106" t="s">
        <v>500</v>
      </c>
      <c r="D202" s="107">
        <v>885</v>
      </c>
      <c r="E202" s="108">
        <v>717</v>
      </c>
      <c r="F202" s="109">
        <f t="shared" si="8"/>
        <v>0.81016949152542372</v>
      </c>
    </row>
    <row r="203" spans="1:7" ht="15.95" customHeight="1" x14ac:dyDescent="0.25">
      <c r="A203" s="106"/>
      <c r="B203" s="106"/>
      <c r="C203" s="106"/>
      <c r="D203" s="107"/>
      <c r="E203" s="108"/>
      <c r="F203" s="109"/>
    </row>
    <row r="204" spans="1:7" ht="15.95" customHeight="1" x14ac:dyDescent="0.25">
      <c r="A204" s="106" t="s">
        <v>507</v>
      </c>
      <c r="B204" s="111" t="s">
        <v>1027</v>
      </c>
      <c r="C204" s="106" t="s">
        <v>509</v>
      </c>
      <c r="D204" s="107">
        <v>479</v>
      </c>
      <c r="E204" s="108">
        <v>447</v>
      </c>
      <c r="F204" s="109">
        <f t="shared" ref="F204:F224" si="9">SUM(E204/D204)</f>
        <v>0.93319415448851772</v>
      </c>
      <c r="G204" s="110">
        <f>21/4</f>
        <v>5.25</v>
      </c>
    </row>
    <row r="205" spans="1:7" ht="15.95" customHeight="1" x14ac:dyDescent="0.25">
      <c r="A205" s="106" t="s">
        <v>510</v>
      </c>
      <c r="B205" s="111" t="s">
        <v>1027</v>
      </c>
      <c r="C205" s="106" t="s">
        <v>511</v>
      </c>
      <c r="D205" s="107">
        <v>561</v>
      </c>
      <c r="E205" s="108">
        <v>510</v>
      </c>
      <c r="F205" s="109">
        <f t="shared" si="9"/>
        <v>0.90909090909090906</v>
      </c>
    </row>
    <row r="206" spans="1:7" ht="15.95" customHeight="1" x14ac:dyDescent="0.25">
      <c r="A206" s="106" t="s">
        <v>514</v>
      </c>
      <c r="B206" s="111" t="s">
        <v>1027</v>
      </c>
      <c r="C206" s="106" t="s">
        <v>515</v>
      </c>
      <c r="D206" s="107">
        <v>472</v>
      </c>
      <c r="E206" s="108">
        <v>417</v>
      </c>
      <c r="F206" s="109">
        <f t="shared" si="9"/>
        <v>0.88347457627118642</v>
      </c>
    </row>
    <row r="207" spans="1:7" ht="15.95" customHeight="1" x14ac:dyDescent="0.25">
      <c r="A207" s="106" t="s">
        <v>1028</v>
      </c>
      <c r="B207" s="111" t="s">
        <v>1027</v>
      </c>
      <c r="C207" s="106" t="s">
        <v>1029</v>
      </c>
      <c r="D207" s="107">
        <v>404</v>
      </c>
      <c r="E207" s="108">
        <v>339</v>
      </c>
      <c r="F207" s="109">
        <f t="shared" si="9"/>
        <v>0.83910891089108908</v>
      </c>
    </row>
    <row r="208" spans="1:7" ht="15.95" customHeight="1" x14ac:dyDescent="0.25">
      <c r="A208" s="106" t="s">
        <v>1030</v>
      </c>
      <c r="B208" s="111" t="s">
        <v>1031</v>
      </c>
      <c r="C208" s="106" t="s">
        <v>1032</v>
      </c>
      <c r="D208" s="107">
        <v>270</v>
      </c>
      <c r="E208" s="108">
        <v>218</v>
      </c>
      <c r="F208" s="109">
        <f t="shared" si="9"/>
        <v>0.80740740740740746</v>
      </c>
    </row>
    <row r="209" spans="1:6" ht="15.95" customHeight="1" x14ac:dyDescent="0.25">
      <c r="A209" s="106" t="s">
        <v>1033</v>
      </c>
      <c r="B209" s="111" t="s">
        <v>1027</v>
      </c>
      <c r="C209" s="106" t="s">
        <v>1034</v>
      </c>
      <c r="D209" s="107">
        <v>718</v>
      </c>
      <c r="E209" s="108">
        <v>560</v>
      </c>
      <c r="F209" s="109">
        <f t="shared" si="9"/>
        <v>0.77994428969359331</v>
      </c>
    </row>
    <row r="210" spans="1:6" ht="15.95" customHeight="1" x14ac:dyDescent="0.25">
      <c r="A210" s="106" t="s">
        <v>1035</v>
      </c>
      <c r="B210" s="111" t="s">
        <v>1027</v>
      </c>
      <c r="C210" s="106" t="s">
        <v>1036</v>
      </c>
      <c r="D210" s="107">
        <v>473</v>
      </c>
      <c r="E210" s="108">
        <v>368</v>
      </c>
      <c r="F210" s="109">
        <f t="shared" si="9"/>
        <v>0.77801268498942922</v>
      </c>
    </row>
    <row r="211" spans="1:6" ht="15.95" customHeight="1" x14ac:dyDescent="0.25">
      <c r="A211" s="106" t="s">
        <v>516</v>
      </c>
      <c r="B211" s="111" t="s">
        <v>1031</v>
      </c>
      <c r="C211" s="106" t="s">
        <v>518</v>
      </c>
      <c r="D211" s="107">
        <v>390</v>
      </c>
      <c r="E211" s="108">
        <v>300</v>
      </c>
      <c r="F211" s="109">
        <f t="shared" si="9"/>
        <v>0.76923076923076927</v>
      </c>
    </row>
    <row r="212" spans="1:6" ht="15.95" customHeight="1" x14ac:dyDescent="0.25">
      <c r="A212" s="106" t="s">
        <v>1037</v>
      </c>
      <c r="B212" s="111" t="s">
        <v>1027</v>
      </c>
      <c r="C212" s="106" t="s">
        <v>1038</v>
      </c>
      <c r="D212" s="107">
        <v>633</v>
      </c>
      <c r="E212" s="108">
        <v>481</v>
      </c>
      <c r="F212" s="109">
        <f t="shared" si="9"/>
        <v>0.75987361769352291</v>
      </c>
    </row>
    <row r="213" spans="1:6" ht="15.95" customHeight="1" x14ac:dyDescent="0.25">
      <c r="A213" s="106" t="s">
        <v>1039</v>
      </c>
      <c r="B213" s="111" t="s">
        <v>1027</v>
      </c>
      <c r="C213" s="106" t="s">
        <v>1040</v>
      </c>
      <c r="D213" s="107">
        <v>565</v>
      </c>
      <c r="E213" s="108">
        <v>411</v>
      </c>
      <c r="F213" s="109">
        <f t="shared" si="9"/>
        <v>0.72743362831858405</v>
      </c>
    </row>
    <row r="214" spans="1:6" ht="15.95" customHeight="1" x14ac:dyDescent="0.25">
      <c r="A214" s="106" t="s">
        <v>1041</v>
      </c>
      <c r="B214" s="111" t="s">
        <v>1027</v>
      </c>
      <c r="C214" s="106" t="s">
        <v>1042</v>
      </c>
      <c r="D214" s="107">
        <v>522</v>
      </c>
      <c r="E214" s="108">
        <v>371</v>
      </c>
      <c r="F214" s="109">
        <f t="shared" si="9"/>
        <v>0.71072796934865901</v>
      </c>
    </row>
    <row r="215" spans="1:6" ht="15.95" customHeight="1" x14ac:dyDescent="0.25">
      <c r="A215" s="106" t="s">
        <v>1043</v>
      </c>
      <c r="B215" s="111" t="s">
        <v>1027</v>
      </c>
      <c r="C215" s="106" t="s">
        <v>1044</v>
      </c>
      <c r="D215" s="107">
        <v>671</v>
      </c>
      <c r="E215" s="108">
        <v>470</v>
      </c>
      <c r="F215" s="109">
        <f t="shared" si="9"/>
        <v>0.70044709388971682</v>
      </c>
    </row>
    <row r="216" spans="1:6" ht="15.95" customHeight="1" x14ac:dyDescent="0.25">
      <c r="A216" s="106" t="s">
        <v>1045</v>
      </c>
      <c r="B216" s="111" t="s">
        <v>1031</v>
      </c>
      <c r="C216" s="106" t="s">
        <v>1046</v>
      </c>
      <c r="D216" s="107">
        <v>268</v>
      </c>
      <c r="E216" s="108">
        <v>186</v>
      </c>
      <c r="F216" s="109">
        <f t="shared" si="9"/>
        <v>0.69402985074626866</v>
      </c>
    </row>
    <row r="217" spans="1:6" ht="15.95" customHeight="1" x14ac:dyDescent="0.25">
      <c r="A217" s="106" t="s">
        <v>519</v>
      </c>
      <c r="B217" s="111" t="s">
        <v>1047</v>
      </c>
      <c r="C217" s="106" t="s">
        <v>521</v>
      </c>
      <c r="D217" s="107">
        <v>347</v>
      </c>
      <c r="E217" s="108">
        <v>239</v>
      </c>
      <c r="F217" s="109">
        <f t="shared" si="9"/>
        <v>0.68876080691642649</v>
      </c>
    </row>
    <row r="218" spans="1:6" ht="15.95" customHeight="1" x14ac:dyDescent="0.25">
      <c r="A218" s="106" t="s">
        <v>1048</v>
      </c>
      <c r="B218" s="111" t="s">
        <v>1027</v>
      </c>
      <c r="C218" s="106" t="s">
        <v>1049</v>
      </c>
      <c r="D218" s="107">
        <v>284</v>
      </c>
      <c r="E218" s="108">
        <v>193</v>
      </c>
      <c r="F218" s="109">
        <f t="shared" si="9"/>
        <v>0.67957746478873238</v>
      </c>
    </row>
    <row r="219" spans="1:6" ht="15.95" customHeight="1" x14ac:dyDescent="0.25">
      <c r="A219" s="106" t="s">
        <v>1050</v>
      </c>
      <c r="B219" s="111" t="s">
        <v>1027</v>
      </c>
      <c r="C219" s="106" t="s">
        <v>1051</v>
      </c>
      <c r="D219" s="107">
        <v>812</v>
      </c>
      <c r="E219" s="108">
        <v>550</v>
      </c>
      <c r="F219" s="109">
        <f t="shared" si="9"/>
        <v>0.67733990147783252</v>
      </c>
    </row>
    <row r="220" spans="1:6" ht="15.95" customHeight="1" x14ac:dyDescent="0.25">
      <c r="A220" s="106" t="s">
        <v>1052</v>
      </c>
      <c r="B220" s="111" t="s">
        <v>1047</v>
      </c>
      <c r="C220" s="106" t="s">
        <v>1053</v>
      </c>
      <c r="D220" s="107">
        <v>344</v>
      </c>
      <c r="E220" s="108">
        <v>225</v>
      </c>
      <c r="F220" s="109">
        <f t="shared" si="9"/>
        <v>0.65406976744186052</v>
      </c>
    </row>
    <row r="221" spans="1:6" ht="15.95" customHeight="1" x14ac:dyDescent="0.25">
      <c r="A221" s="106" t="s">
        <v>1054</v>
      </c>
      <c r="B221" s="111" t="s">
        <v>1047</v>
      </c>
      <c r="C221" s="106" t="s">
        <v>1055</v>
      </c>
      <c r="D221" s="107">
        <v>348</v>
      </c>
      <c r="E221" s="108">
        <v>226</v>
      </c>
      <c r="F221" s="109">
        <f t="shared" si="9"/>
        <v>0.64942528735632188</v>
      </c>
    </row>
    <row r="222" spans="1:6" ht="15.95" customHeight="1" x14ac:dyDescent="0.25">
      <c r="A222" s="106" t="s">
        <v>1056</v>
      </c>
      <c r="B222" s="111" t="s">
        <v>1027</v>
      </c>
      <c r="C222" s="106" t="s">
        <v>1057</v>
      </c>
      <c r="D222" s="107">
        <v>1528</v>
      </c>
      <c r="E222" s="108">
        <v>950</v>
      </c>
      <c r="F222" s="109">
        <f t="shared" si="9"/>
        <v>0.62172774869109948</v>
      </c>
    </row>
    <row r="223" spans="1:6" ht="15.95" customHeight="1" x14ac:dyDescent="0.25">
      <c r="A223" s="106" t="s">
        <v>1058</v>
      </c>
      <c r="B223" s="111" t="s">
        <v>1047</v>
      </c>
      <c r="C223" s="106" t="s">
        <v>1059</v>
      </c>
      <c r="D223" s="107">
        <v>459</v>
      </c>
      <c r="E223" s="108">
        <v>266</v>
      </c>
      <c r="F223" s="109">
        <f t="shared" si="9"/>
        <v>0.579520697167756</v>
      </c>
    </row>
    <row r="224" spans="1:6" ht="15.95" customHeight="1" x14ac:dyDescent="0.25">
      <c r="A224" s="106" t="s">
        <v>1060</v>
      </c>
      <c r="B224" s="111" t="s">
        <v>1027</v>
      </c>
      <c r="C224" s="106" t="s">
        <v>1061</v>
      </c>
      <c r="D224" s="107">
        <v>315</v>
      </c>
      <c r="E224" s="108">
        <v>180</v>
      </c>
      <c r="F224" s="109">
        <f t="shared" si="9"/>
        <v>0.5714285714285714</v>
      </c>
    </row>
    <row r="225" spans="1:7" ht="15.95" customHeight="1" x14ac:dyDescent="0.25">
      <c r="A225" s="106"/>
      <c r="B225" s="111"/>
      <c r="C225" s="106"/>
      <c r="D225" s="107"/>
      <c r="E225" s="108"/>
      <c r="F225" s="109"/>
    </row>
    <row r="226" spans="1:7" ht="15.95" customHeight="1" x14ac:dyDescent="0.25">
      <c r="A226" s="106" t="s">
        <v>1062</v>
      </c>
      <c r="B226" s="106" t="s">
        <v>1063</v>
      </c>
      <c r="C226" s="106" t="s">
        <v>1064</v>
      </c>
      <c r="D226" s="107">
        <v>272</v>
      </c>
      <c r="E226" s="108">
        <v>259</v>
      </c>
      <c r="F226" s="109">
        <f>SUM(E226/D226)</f>
        <v>0.95220588235294112</v>
      </c>
      <c r="G226" s="110">
        <f>10/4</f>
        <v>2.5</v>
      </c>
    </row>
    <row r="227" spans="1:7" ht="15.95" customHeight="1" x14ac:dyDescent="0.25">
      <c r="A227" s="106" t="s">
        <v>1065</v>
      </c>
      <c r="B227" s="106" t="s">
        <v>1063</v>
      </c>
      <c r="C227" s="106" t="s">
        <v>1066</v>
      </c>
      <c r="D227" s="107">
        <v>112</v>
      </c>
      <c r="E227" s="108">
        <v>99</v>
      </c>
      <c r="F227" s="109">
        <f>SUM(E227/D227)</f>
        <v>0.8839285714285714</v>
      </c>
    </row>
    <row r="228" spans="1:7" ht="15.95" customHeight="1" x14ac:dyDescent="0.25">
      <c r="A228" s="106" t="s">
        <v>1067</v>
      </c>
      <c r="B228" s="106" t="s">
        <v>1063</v>
      </c>
      <c r="C228" s="106" t="s">
        <v>1068</v>
      </c>
      <c r="D228" s="107">
        <v>152</v>
      </c>
      <c r="E228" s="108">
        <v>134</v>
      </c>
      <c r="F228" s="109">
        <f>SUM(E228/D228)</f>
        <v>0.88157894736842102</v>
      </c>
    </row>
    <row r="229" spans="1:7" ht="15.95" customHeight="1" x14ac:dyDescent="0.25">
      <c r="A229" s="106"/>
      <c r="B229" s="106"/>
      <c r="C229" s="106"/>
      <c r="D229" s="107"/>
      <c r="E229" s="108"/>
      <c r="F229" s="109"/>
    </row>
    <row r="230" spans="1:7" ht="15.95" customHeight="1" x14ac:dyDescent="0.25">
      <c r="A230" s="106" t="s">
        <v>530</v>
      </c>
      <c r="B230" s="106" t="s">
        <v>531</v>
      </c>
      <c r="C230" s="106" t="s">
        <v>532</v>
      </c>
      <c r="D230" s="107">
        <v>115</v>
      </c>
      <c r="E230" s="108">
        <v>107</v>
      </c>
      <c r="F230" s="109">
        <f t="shared" ref="F230:F243" si="10">SUM(E230/D230)</f>
        <v>0.93043478260869561</v>
      </c>
      <c r="G230" s="110">
        <f>55/4</f>
        <v>13.75</v>
      </c>
    </row>
    <row r="231" spans="1:7" ht="15.95" customHeight="1" x14ac:dyDescent="0.25">
      <c r="A231" s="106" t="s">
        <v>533</v>
      </c>
      <c r="B231" s="106" t="s">
        <v>531</v>
      </c>
      <c r="C231" s="106" t="s">
        <v>534</v>
      </c>
      <c r="D231" s="107">
        <v>799</v>
      </c>
      <c r="E231" s="108">
        <v>690</v>
      </c>
      <c r="F231" s="109">
        <f t="shared" si="10"/>
        <v>0.8635794743429287</v>
      </c>
    </row>
    <row r="232" spans="1:7" ht="15.95" customHeight="1" x14ac:dyDescent="0.25">
      <c r="A232" s="106" t="s">
        <v>541</v>
      </c>
      <c r="B232" s="106" t="s">
        <v>531</v>
      </c>
      <c r="C232" s="106" t="s">
        <v>1069</v>
      </c>
      <c r="D232" s="107">
        <v>128</v>
      </c>
      <c r="E232" s="108">
        <v>109</v>
      </c>
      <c r="F232" s="109">
        <f t="shared" si="10"/>
        <v>0.8515625</v>
      </c>
    </row>
    <row r="233" spans="1:7" ht="15.95" customHeight="1" x14ac:dyDescent="0.25">
      <c r="A233" s="106" t="s">
        <v>539</v>
      </c>
      <c r="B233" s="106" t="s">
        <v>531</v>
      </c>
      <c r="C233" s="106" t="s">
        <v>540</v>
      </c>
      <c r="D233" s="107">
        <v>613</v>
      </c>
      <c r="E233" s="108">
        <v>511</v>
      </c>
      <c r="F233" s="109">
        <f t="shared" si="10"/>
        <v>0.83360522022838501</v>
      </c>
    </row>
    <row r="234" spans="1:7" ht="15.95" customHeight="1" x14ac:dyDescent="0.25">
      <c r="A234" s="106" t="s">
        <v>535</v>
      </c>
      <c r="B234" s="106" t="s">
        <v>531</v>
      </c>
      <c r="C234" s="106" t="s">
        <v>536</v>
      </c>
      <c r="D234" s="107">
        <v>609</v>
      </c>
      <c r="E234" s="108">
        <v>502</v>
      </c>
      <c r="F234" s="109">
        <f t="shared" si="10"/>
        <v>0.82430213464696223</v>
      </c>
    </row>
    <row r="235" spans="1:7" ht="15.95" customHeight="1" x14ac:dyDescent="0.25">
      <c r="A235" s="106" t="s">
        <v>537</v>
      </c>
      <c r="B235" s="106" t="s">
        <v>531</v>
      </c>
      <c r="C235" s="106" t="s">
        <v>538</v>
      </c>
      <c r="D235" s="107">
        <v>694</v>
      </c>
      <c r="E235" s="108">
        <v>565</v>
      </c>
      <c r="F235" s="109">
        <f t="shared" si="10"/>
        <v>0.8141210374639769</v>
      </c>
    </row>
    <row r="236" spans="1:7" ht="15.95" customHeight="1" x14ac:dyDescent="0.25">
      <c r="A236" s="106" t="s">
        <v>549</v>
      </c>
      <c r="B236" s="106" t="s">
        <v>531</v>
      </c>
      <c r="C236" s="106" t="s">
        <v>550</v>
      </c>
      <c r="D236" s="107">
        <v>566</v>
      </c>
      <c r="E236" s="108">
        <v>458</v>
      </c>
      <c r="F236" s="109">
        <f t="shared" si="10"/>
        <v>0.80918727915194344</v>
      </c>
    </row>
    <row r="237" spans="1:7" ht="15.95" customHeight="1" x14ac:dyDescent="0.25">
      <c r="A237" s="106" t="s">
        <v>543</v>
      </c>
      <c r="B237" s="106" t="s">
        <v>531</v>
      </c>
      <c r="C237" s="106" t="s">
        <v>544</v>
      </c>
      <c r="D237" s="107">
        <v>872</v>
      </c>
      <c r="E237" s="108">
        <v>698</v>
      </c>
      <c r="F237" s="109">
        <f t="shared" si="10"/>
        <v>0.80045871559633031</v>
      </c>
    </row>
    <row r="238" spans="1:7" ht="15.95" customHeight="1" x14ac:dyDescent="0.25">
      <c r="A238" s="106" t="s">
        <v>551</v>
      </c>
      <c r="B238" s="106" t="s">
        <v>531</v>
      </c>
      <c r="C238" s="106" t="s">
        <v>552</v>
      </c>
      <c r="D238" s="107">
        <v>757</v>
      </c>
      <c r="E238" s="108">
        <v>597</v>
      </c>
      <c r="F238" s="109">
        <f t="shared" si="10"/>
        <v>0.7886393659180978</v>
      </c>
    </row>
    <row r="239" spans="1:7" ht="15.95" customHeight="1" x14ac:dyDescent="0.25">
      <c r="A239" s="106" t="s">
        <v>545</v>
      </c>
      <c r="B239" s="106" t="s">
        <v>531</v>
      </c>
      <c r="C239" s="106" t="s">
        <v>546</v>
      </c>
      <c r="D239" s="107">
        <v>587</v>
      </c>
      <c r="E239" s="108">
        <v>461</v>
      </c>
      <c r="F239" s="109">
        <f t="shared" si="10"/>
        <v>0.78534923339011931</v>
      </c>
    </row>
    <row r="240" spans="1:7" ht="15.95" customHeight="1" x14ac:dyDescent="0.25">
      <c r="A240" s="106" t="s">
        <v>553</v>
      </c>
      <c r="B240" s="106" t="s">
        <v>531</v>
      </c>
      <c r="C240" s="106" t="s">
        <v>554</v>
      </c>
      <c r="D240" s="107">
        <v>833</v>
      </c>
      <c r="E240" s="108">
        <v>648</v>
      </c>
      <c r="F240" s="109">
        <f t="shared" si="10"/>
        <v>0.77791116446578634</v>
      </c>
    </row>
    <row r="241" spans="1:7" ht="15.95" customHeight="1" x14ac:dyDescent="0.25">
      <c r="A241" s="106" t="s">
        <v>547</v>
      </c>
      <c r="B241" s="106" t="s">
        <v>531</v>
      </c>
      <c r="C241" s="106" t="s">
        <v>1070</v>
      </c>
      <c r="D241" s="107">
        <v>512</v>
      </c>
      <c r="E241" s="108">
        <v>388</v>
      </c>
      <c r="F241" s="109">
        <f t="shared" si="10"/>
        <v>0.7578125</v>
      </c>
    </row>
    <row r="242" spans="1:7" ht="15.95" customHeight="1" x14ac:dyDescent="0.25">
      <c r="A242" s="106" t="s">
        <v>557</v>
      </c>
      <c r="B242" s="106" t="s">
        <v>531</v>
      </c>
      <c r="C242" s="106" t="s">
        <v>558</v>
      </c>
      <c r="D242" s="107">
        <v>816</v>
      </c>
      <c r="E242" s="108">
        <v>615</v>
      </c>
      <c r="F242" s="109">
        <f t="shared" si="10"/>
        <v>0.75367647058823528</v>
      </c>
    </row>
    <row r="243" spans="1:7" ht="15.95" customHeight="1" x14ac:dyDescent="0.25">
      <c r="A243" s="106" t="s">
        <v>1071</v>
      </c>
      <c r="B243" s="106" t="s">
        <v>531</v>
      </c>
      <c r="C243" s="106" t="s">
        <v>1072</v>
      </c>
      <c r="D243" s="107">
        <v>304</v>
      </c>
      <c r="E243" s="108">
        <v>229</v>
      </c>
      <c r="F243" s="109">
        <f t="shared" si="10"/>
        <v>0.75328947368421051</v>
      </c>
    </row>
    <row r="244" spans="1:7" ht="15.95" customHeight="1" x14ac:dyDescent="0.25">
      <c r="A244" s="106"/>
      <c r="B244" s="106"/>
      <c r="C244" s="106"/>
      <c r="D244" s="107"/>
      <c r="E244" s="108"/>
      <c r="F244" s="109"/>
    </row>
    <row r="245" spans="1:7" ht="15.95" customHeight="1" x14ac:dyDescent="0.25">
      <c r="A245" s="106" t="s">
        <v>559</v>
      </c>
      <c r="B245" s="106" t="s">
        <v>560</v>
      </c>
      <c r="C245" s="106" t="s">
        <v>561</v>
      </c>
      <c r="D245" s="107">
        <v>854</v>
      </c>
      <c r="E245" s="108">
        <v>748</v>
      </c>
      <c r="F245" s="109">
        <f>SUM(E245/D245)</f>
        <v>0.8758782201405152</v>
      </c>
      <c r="G245" s="110">
        <f>4/4</f>
        <v>1</v>
      </c>
    </row>
    <row r="246" spans="1:7" ht="15.95" customHeight="1" x14ac:dyDescent="0.25">
      <c r="A246" s="106"/>
      <c r="B246" s="106"/>
      <c r="C246" s="106"/>
      <c r="D246" s="107"/>
      <c r="E246" s="108"/>
      <c r="F246" s="109"/>
    </row>
    <row r="247" spans="1:7" ht="15.95" customHeight="1" x14ac:dyDescent="0.25">
      <c r="A247" s="106" t="s">
        <v>565</v>
      </c>
      <c r="B247" s="106" t="s">
        <v>563</v>
      </c>
      <c r="C247" s="106" t="s">
        <v>566</v>
      </c>
      <c r="D247" s="107">
        <v>505</v>
      </c>
      <c r="E247" s="108">
        <v>405</v>
      </c>
      <c r="F247" s="109">
        <f>SUM(E247/D247)</f>
        <v>0.80198019801980203</v>
      </c>
      <c r="G247" s="110">
        <f>16/4</f>
        <v>4</v>
      </c>
    </row>
    <row r="248" spans="1:7" ht="15.95" customHeight="1" x14ac:dyDescent="0.25">
      <c r="A248" s="106" t="s">
        <v>567</v>
      </c>
      <c r="B248" s="106" t="s">
        <v>563</v>
      </c>
      <c r="C248" s="106" t="s">
        <v>229</v>
      </c>
      <c r="D248" s="107">
        <v>328</v>
      </c>
      <c r="E248" s="108">
        <v>246</v>
      </c>
      <c r="F248" s="109">
        <f>SUM(E248/D248)</f>
        <v>0.75</v>
      </c>
    </row>
    <row r="249" spans="1:7" ht="15.95" customHeight="1" x14ac:dyDescent="0.25">
      <c r="A249" s="106" t="s">
        <v>1073</v>
      </c>
      <c r="B249" s="106" t="s">
        <v>563</v>
      </c>
      <c r="C249" s="106" t="s">
        <v>1074</v>
      </c>
      <c r="D249" s="107">
        <v>497</v>
      </c>
      <c r="E249" s="108">
        <v>370</v>
      </c>
      <c r="F249" s="109">
        <f>SUM(E249/D249)</f>
        <v>0.74446680080482897</v>
      </c>
    </row>
    <row r="250" spans="1:7" ht="15.95" customHeight="1" x14ac:dyDescent="0.25">
      <c r="A250" s="106" t="s">
        <v>570</v>
      </c>
      <c r="B250" s="106" t="s">
        <v>563</v>
      </c>
      <c r="C250" s="106" t="s">
        <v>571</v>
      </c>
      <c r="D250" s="107">
        <v>435</v>
      </c>
      <c r="E250" s="108">
        <v>306</v>
      </c>
      <c r="F250" s="109">
        <f>SUM(E250/D250)</f>
        <v>0.70344827586206893</v>
      </c>
    </row>
    <row r="251" spans="1:7" ht="15.95" customHeight="1" x14ac:dyDescent="0.25">
      <c r="A251" s="106"/>
      <c r="B251" s="106"/>
      <c r="C251" s="106"/>
      <c r="D251" s="107"/>
      <c r="E251" s="108"/>
      <c r="F251" s="109"/>
    </row>
    <row r="252" spans="1:7" ht="15.95" customHeight="1" x14ac:dyDescent="0.25">
      <c r="A252" s="106" t="s">
        <v>572</v>
      </c>
      <c r="B252" s="106" t="s">
        <v>573</v>
      </c>
      <c r="C252" s="106" t="s">
        <v>574</v>
      </c>
      <c r="D252" s="107">
        <v>398</v>
      </c>
      <c r="E252" s="108">
        <v>356</v>
      </c>
      <c r="F252" s="109">
        <f t="shared" ref="F252:F257" si="11">SUM(E252/D252)</f>
        <v>0.89447236180904521</v>
      </c>
      <c r="G252" s="110">
        <f>22/4</f>
        <v>5.5</v>
      </c>
    </row>
    <row r="253" spans="1:7" ht="15.95" customHeight="1" x14ac:dyDescent="0.25">
      <c r="A253" s="106" t="s">
        <v>575</v>
      </c>
      <c r="B253" s="106" t="s">
        <v>573</v>
      </c>
      <c r="C253" s="106" t="s">
        <v>576</v>
      </c>
      <c r="D253" s="107">
        <v>441</v>
      </c>
      <c r="E253" s="108">
        <v>390</v>
      </c>
      <c r="F253" s="109">
        <f t="shared" si="11"/>
        <v>0.88435374149659862</v>
      </c>
    </row>
    <row r="254" spans="1:7" ht="15.95" customHeight="1" x14ac:dyDescent="0.25">
      <c r="A254" s="106" t="s">
        <v>577</v>
      </c>
      <c r="B254" s="106" t="s">
        <v>573</v>
      </c>
      <c r="C254" s="106" t="s">
        <v>578</v>
      </c>
      <c r="D254" s="107">
        <v>445</v>
      </c>
      <c r="E254" s="108">
        <v>368</v>
      </c>
      <c r="F254" s="109">
        <f t="shared" si="11"/>
        <v>0.82696629213483142</v>
      </c>
    </row>
    <row r="255" spans="1:7" ht="15.95" customHeight="1" x14ac:dyDescent="0.25">
      <c r="A255" s="106" t="s">
        <v>579</v>
      </c>
      <c r="B255" s="106" t="s">
        <v>573</v>
      </c>
      <c r="C255" s="106" t="s">
        <v>580</v>
      </c>
      <c r="D255" s="107">
        <v>600</v>
      </c>
      <c r="E255" s="108">
        <v>496</v>
      </c>
      <c r="F255" s="109">
        <f t="shared" si="11"/>
        <v>0.82666666666666666</v>
      </c>
    </row>
    <row r="256" spans="1:7" ht="15.95" customHeight="1" x14ac:dyDescent="0.25">
      <c r="A256" s="106" t="s">
        <v>581</v>
      </c>
      <c r="B256" s="106" t="s">
        <v>573</v>
      </c>
      <c r="C256" s="106" t="s">
        <v>582</v>
      </c>
      <c r="D256" s="107">
        <v>564</v>
      </c>
      <c r="E256" s="108">
        <v>445</v>
      </c>
      <c r="F256" s="109">
        <f t="shared" si="11"/>
        <v>0.78900709219858156</v>
      </c>
    </row>
    <row r="257" spans="1:7" ht="15.95" customHeight="1" x14ac:dyDescent="0.25">
      <c r="A257" s="106" t="s">
        <v>583</v>
      </c>
      <c r="B257" s="106" t="s">
        <v>573</v>
      </c>
      <c r="C257" s="106" t="s">
        <v>584</v>
      </c>
      <c r="D257" s="107">
        <v>1332</v>
      </c>
      <c r="E257" s="108">
        <v>988</v>
      </c>
      <c r="F257" s="109">
        <f t="shared" si="11"/>
        <v>0.74174174174174179</v>
      </c>
    </row>
    <row r="258" spans="1:7" ht="15.95" customHeight="1" x14ac:dyDescent="0.25">
      <c r="A258" s="106"/>
      <c r="B258" s="106"/>
      <c r="C258" s="106"/>
      <c r="D258" s="107"/>
      <c r="E258" s="108"/>
      <c r="F258" s="109"/>
    </row>
    <row r="259" spans="1:7" ht="15.95" customHeight="1" x14ac:dyDescent="0.25">
      <c r="A259" s="106" t="s">
        <v>585</v>
      </c>
      <c r="B259" s="106" t="s">
        <v>586</v>
      </c>
      <c r="C259" s="106" t="s">
        <v>587</v>
      </c>
      <c r="D259" s="107">
        <v>433</v>
      </c>
      <c r="E259" s="108">
        <v>399</v>
      </c>
      <c r="F259" s="109">
        <f>SUM(E259/D259)</f>
        <v>0.92147806004618937</v>
      </c>
      <c r="G259" s="110">
        <f>9/4</f>
        <v>2.25</v>
      </c>
    </row>
    <row r="260" spans="1:7" ht="15.95" customHeight="1" x14ac:dyDescent="0.25">
      <c r="A260" s="106" t="s">
        <v>590</v>
      </c>
      <c r="B260" s="106" t="s">
        <v>586</v>
      </c>
      <c r="C260" s="106" t="s">
        <v>591</v>
      </c>
      <c r="D260" s="107">
        <v>351</v>
      </c>
      <c r="E260" s="108">
        <v>301</v>
      </c>
      <c r="F260" s="109">
        <f>SUM(E260/D260)</f>
        <v>0.85754985754985757</v>
      </c>
    </row>
    <row r="261" spans="1:7" ht="15.95" customHeight="1" x14ac:dyDescent="0.25">
      <c r="A261" s="106" t="s">
        <v>588</v>
      </c>
      <c r="B261" s="106" t="s">
        <v>586</v>
      </c>
      <c r="C261" s="106" t="s">
        <v>589</v>
      </c>
      <c r="D261" s="107">
        <v>265</v>
      </c>
      <c r="E261" s="108">
        <v>223</v>
      </c>
      <c r="F261" s="109">
        <f>SUM(E261/D261)</f>
        <v>0.84150943396226419</v>
      </c>
    </row>
    <row r="262" spans="1:7" ht="15.95" customHeight="1" x14ac:dyDescent="0.25">
      <c r="A262" s="106"/>
      <c r="B262" s="106"/>
      <c r="C262" s="106"/>
      <c r="D262" s="107"/>
      <c r="E262" s="108"/>
      <c r="F262" s="109"/>
    </row>
    <row r="263" spans="1:7" ht="15.95" customHeight="1" x14ac:dyDescent="0.25">
      <c r="A263" s="106" t="s">
        <v>1075</v>
      </c>
      <c r="B263" s="106" t="s">
        <v>593</v>
      </c>
      <c r="C263" s="106" t="s">
        <v>1076</v>
      </c>
      <c r="D263" s="107">
        <v>121</v>
      </c>
      <c r="E263" s="108">
        <v>107</v>
      </c>
      <c r="F263" s="109">
        <f>SUM(E263/D263)</f>
        <v>0.88429752066115708</v>
      </c>
      <c r="G263" s="110">
        <f>6/4</f>
        <v>1.5</v>
      </c>
    </row>
    <row r="264" spans="1:7" ht="15.95" customHeight="1" x14ac:dyDescent="0.25">
      <c r="A264" s="106" t="s">
        <v>592</v>
      </c>
      <c r="B264" s="106" t="s">
        <v>593</v>
      </c>
      <c r="C264" s="106" t="s">
        <v>594</v>
      </c>
      <c r="D264" s="107">
        <v>460</v>
      </c>
      <c r="E264" s="108">
        <v>386</v>
      </c>
      <c r="F264" s="109">
        <f>SUM(E264/D264)</f>
        <v>0.83913043478260874</v>
      </c>
    </row>
    <row r="265" spans="1:7" ht="15.95" customHeight="1" x14ac:dyDescent="0.25">
      <c r="A265" s="106"/>
      <c r="B265" s="106"/>
      <c r="C265" s="106"/>
      <c r="D265" s="107"/>
      <c r="E265" s="108"/>
      <c r="F265" s="109"/>
    </row>
    <row r="266" spans="1:7" ht="15.95" customHeight="1" x14ac:dyDescent="0.25">
      <c r="A266" s="106" t="s">
        <v>597</v>
      </c>
      <c r="B266" s="106" t="s">
        <v>598</v>
      </c>
      <c r="C266" s="106" t="s">
        <v>599</v>
      </c>
      <c r="D266" s="107">
        <v>396</v>
      </c>
      <c r="E266" s="108">
        <v>381</v>
      </c>
      <c r="F266" s="109">
        <f>SUM(E266/D266)</f>
        <v>0.96212121212121215</v>
      </c>
      <c r="G266" s="110">
        <f>5/4</f>
        <v>1.25</v>
      </c>
    </row>
    <row r="267" spans="1:7" ht="15.95" customHeight="1" x14ac:dyDescent="0.25">
      <c r="A267" s="106" t="s">
        <v>1077</v>
      </c>
      <c r="B267" s="106" t="s">
        <v>598</v>
      </c>
      <c r="C267" s="106" t="s">
        <v>1078</v>
      </c>
      <c r="D267" s="107">
        <v>120</v>
      </c>
      <c r="E267" s="108">
        <v>114</v>
      </c>
      <c r="F267" s="109">
        <f>SUM(E267/D267)</f>
        <v>0.95</v>
      </c>
    </row>
    <row r="268" spans="1:7" ht="15.95" customHeight="1" x14ac:dyDescent="0.25">
      <c r="A268" s="106"/>
      <c r="B268" s="106"/>
      <c r="C268" s="106"/>
      <c r="D268" s="107"/>
      <c r="E268" s="108"/>
      <c r="F268" s="109"/>
    </row>
    <row r="269" spans="1:7" ht="15.95" customHeight="1" x14ac:dyDescent="0.25">
      <c r="A269" s="106" t="s">
        <v>605</v>
      </c>
      <c r="B269" s="106" t="s">
        <v>603</v>
      </c>
      <c r="C269" s="106" t="s">
        <v>606</v>
      </c>
      <c r="D269" s="107">
        <v>621</v>
      </c>
      <c r="E269" s="108">
        <v>500</v>
      </c>
      <c r="F269" s="109">
        <f t="shared" ref="F269:F276" si="12">SUM(E269/D269)</f>
        <v>0.80515297906602257</v>
      </c>
      <c r="G269" s="110">
        <f>30/4</f>
        <v>7.5</v>
      </c>
    </row>
    <row r="270" spans="1:7" ht="15.95" customHeight="1" x14ac:dyDescent="0.25">
      <c r="A270" s="106" t="s">
        <v>602</v>
      </c>
      <c r="B270" s="106" t="s">
        <v>603</v>
      </c>
      <c r="C270" s="106" t="s">
        <v>604</v>
      </c>
      <c r="D270" s="107">
        <v>466</v>
      </c>
      <c r="E270" s="108">
        <v>364</v>
      </c>
      <c r="F270" s="109">
        <f t="shared" si="12"/>
        <v>0.7811158798283262</v>
      </c>
    </row>
    <row r="271" spans="1:7" ht="15.95" customHeight="1" x14ac:dyDescent="0.25">
      <c r="A271" s="106" t="s">
        <v>607</v>
      </c>
      <c r="B271" s="106" t="s">
        <v>603</v>
      </c>
      <c r="C271" s="106" t="s">
        <v>608</v>
      </c>
      <c r="D271" s="107">
        <v>595</v>
      </c>
      <c r="E271" s="108">
        <v>461</v>
      </c>
      <c r="F271" s="109">
        <f t="shared" si="12"/>
        <v>0.77478991596638658</v>
      </c>
    </row>
    <row r="272" spans="1:7" ht="15.95" customHeight="1" x14ac:dyDescent="0.25">
      <c r="A272" s="106" t="s">
        <v>609</v>
      </c>
      <c r="B272" s="106" t="s">
        <v>603</v>
      </c>
      <c r="C272" s="106" t="s">
        <v>610</v>
      </c>
      <c r="D272" s="107">
        <v>666</v>
      </c>
      <c r="E272" s="108">
        <v>476</v>
      </c>
      <c r="F272" s="109">
        <f t="shared" si="12"/>
        <v>0.71471471471471471</v>
      </c>
    </row>
    <row r="273" spans="1:7" ht="15.95" customHeight="1" x14ac:dyDescent="0.25">
      <c r="A273" s="106" t="s">
        <v>611</v>
      </c>
      <c r="B273" s="106" t="s">
        <v>603</v>
      </c>
      <c r="C273" s="106" t="s">
        <v>612</v>
      </c>
      <c r="D273" s="107">
        <v>710</v>
      </c>
      <c r="E273" s="108">
        <v>503</v>
      </c>
      <c r="F273" s="109">
        <f t="shared" si="12"/>
        <v>0.70845070422535217</v>
      </c>
    </row>
    <row r="274" spans="1:7" ht="15.95" customHeight="1" x14ac:dyDescent="0.25">
      <c r="A274" s="106" t="s">
        <v>1079</v>
      </c>
      <c r="B274" s="106" t="s">
        <v>603</v>
      </c>
      <c r="C274" s="106" t="s">
        <v>1080</v>
      </c>
      <c r="D274" s="107">
        <v>788</v>
      </c>
      <c r="E274" s="108">
        <v>530</v>
      </c>
      <c r="F274" s="109">
        <f t="shared" si="12"/>
        <v>0.67258883248730961</v>
      </c>
    </row>
    <row r="275" spans="1:7" ht="15.95" customHeight="1" x14ac:dyDescent="0.25">
      <c r="A275" s="106" t="s">
        <v>615</v>
      </c>
      <c r="B275" s="106" t="s">
        <v>603</v>
      </c>
      <c r="C275" s="106" t="s">
        <v>616</v>
      </c>
      <c r="D275" s="107">
        <v>689</v>
      </c>
      <c r="E275" s="108">
        <v>452</v>
      </c>
      <c r="F275" s="109">
        <f t="shared" si="12"/>
        <v>0.65602322206095787</v>
      </c>
    </row>
    <row r="276" spans="1:7" ht="15.95" customHeight="1" x14ac:dyDescent="0.25">
      <c r="A276" s="106" t="s">
        <v>617</v>
      </c>
      <c r="B276" s="106" t="s">
        <v>603</v>
      </c>
      <c r="C276" s="106" t="s">
        <v>618</v>
      </c>
      <c r="D276" s="107">
        <v>839</v>
      </c>
      <c r="E276" s="108">
        <v>543</v>
      </c>
      <c r="F276" s="109">
        <f t="shared" si="12"/>
        <v>0.64719904648390947</v>
      </c>
    </row>
    <row r="277" spans="1:7" ht="15.95" customHeight="1" x14ac:dyDescent="0.25">
      <c r="A277" s="106"/>
      <c r="B277" s="106"/>
      <c r="C277" s="106"/>
      <c r="D277" s="107"/>
      <c r="E277" s="108"/>
      <c r="F277" s="109"/>
    </row>
    <row r="278" spans="1:7" ht="15.95" customHeight="1" x14ac:dyDescent="0.25">
      <c r="A278" s="106" t="s">
        <v>619</v>
      </c>
      <c r="B278" s="106" t="s">
        <v>620</v>
      </c>
      <c r="C278" s="106" t="s">
        <v>621</v>
      </c>
      <c r="D278" s="107">
        <v>1010</v>
      </c>
      <c r="E278" s="108">
        <v>887</v>
      </c>
      <c r="F278" s="109">
        <f>SUM(E278/D278)</f>
        <v>0.87821782178217822</v>
      </c>
      <c r="G278" s="110">
        <f>12/4</f>
        <v>3</v>
      </c>
    </row>
    <row r="279" spans="1:7" ht="15.95" customHeight="1" x14ac:dyDescent="0.25">
      <c r="A279" s="106" t="s">
        <v>622</v>
      </c>
      <c r="B279" s="106" t="s">
        <v>620</v>
      </c>
      <c r="C279" s="106" t="s">
        <v>623</v>
      </c>
      <c r="D279" s="107">
        <v>377</v>
      </c>
      <c r="E279" s="108">
        <v>317</v>
      </c>
      <c r="F279" s="109">
        <f>SUM(E279/D279)</f>
        <v>0.84084880636604775</v>
      </c>
    </row>
    <row r="280" spans="1:7" ht="15.95" customHeight="1" x14ac:dyDescent="0.25">
      <c r="A280" s="106" t="s">
        <v>1081</v>
      </c>
      <c r="B280" s="106" t="s">
        <v>620</v>
      </c>
      <c r="C280" s="106" t="s">
        <v>1082</v>
      </c>
      <c r="D280" s="107">
        <v>970</v>
      </c>
      <c r="E280" s="108">
        <v>805</v>
      </c>
      <c r="F280" s="109">
        <f>SUM(E280/D280)</f>
        <v>0.82989690721649489</v>
      </c>
    </row>
    <row r="281" spans="1:7" ht="15.95" customHeight="1" x14ac:dyDescent="0.25">
      <c r="A281" s="106"/>
      <c r="B281" s="106"/>
      <c r="C281" s="106"/>
      <c r="D281" s="107"/>
      <c r="E281" s="108"/>
      <c r="F281" s="109"/>
    </row>
    <row r="282" spans="1:7" ht="15.95" customHeight="1" x14ac:dyDescent="0.25">
      <c r="A282" s="106" t="s">
        <v>1083</v>
      </c>
      <c r="B282" s="106" t="s">
        <v>627</v>
      </c>
      <c r="C282" s="106" t="s">
        <v>1084</v>
      </c>
      <c r="D282" s="107">
        <v>448</v>
      </c>
      <c r="E282" s="108">
        <v>327</v>
      </c>
      <c r="F282" s="109">
        <f>SUM(E282/D282)</f>
        <v>0.7299107142857143</v>
      </c>
      <c r="G282" s="110">
        <f>4/4</f>
        <v>1</v>
      </c>
    </row>
    <row r="283" spans="1:7" ht="15.95" customHeight="1" x14ac:dyDescent="0.25">
      <c r="A283" s="106"/>
      <c r="B283" s="106"/>
      <c r="C283" s="106"/>
      <c r="D283" s="107"/>
      <c r="E283" s="108"/>
      <c r="F283" s="109"/>
    </row>
    <row r="284" spans="1:7" ht="15.95" customHeight="1" x14ac:dyDescent="0.25">
      <c r="A284" s="106" t="s">
        <v>632</v>
      </c>
      <c r="B284" s="106" t="s">
        <v>630</v>
      </c>
      <c r="C284" s="106" t="s">
        <v>1085</v>
      </c>
      <c r="D284" s="107">
        <v>536</v>
      </c>
      <c r="E284" s="108">
        <v>434</v>
      </c>
      <c r="F284" s="109">
        <f>SUM(E284/D284)</f>
        <v>0.80970149253731338</v>
      </c>
      <c r="G284" s="110">
        <f>7/4</f>
        <v>1.75</v>
      </c>
    </row>
    <row r="285" spans="1:7" ht="15.95" customHeight="1" x14ac:dyDescent="0.25">
      <c r="A285" s="106" t="s">
        <v>1086</v>
      </c>
      <c r="B285" s="106" t="s">
        <v>630</v>
      </c>
      <c r="C285" s="106" t="s">
        <v>1087</v>
      </c>
      <c r="D285" s="107">
        <v>531</v>
      </c>
      <c r="E285" s="108">
        <v>426</v>
      </c>
      <c r="F285" s="109">
        <f>SUM(E285/D285)</f>
        <v>0.80225988700564976</v>
      </c>
    </row>
    <row r="286" spans="1:7" ht="15.95" customHeight="1" x14ac:dyDescent="0.25">
      <c r="A286" s="106"/>
      <c r="B286" s="106"/>
      <c r="C286" s="106"/>
      <c r="D286" s="107"/>
      <c r="E286" s="108"/>
      <c r="F286" s="109"/>
    </row>
    <row r="287" spans="1:7" ht="15.95" customHeight="1" x14ac:dyDescent="0.25">
      <c r="A287" s="106" t="s">
        <v>634</v>
      </c>
      <c r="B287" s="106" t="s">
        <v>635</v>
      </c>
      <c r="C287" s="106" t="s">
        <v>636</v>
      </c>
      <c r="D287" s="107">
        <v>521</v>
      </c>
      <c r="E287" s="108">
        <v>441</v>
      </c>
      <c r="F287" s="109">
        <f t="shared" ref="F287:F292" si="13">SUM(E287/D287)</f>
        <v>0.84644913627639151</v>
      </c>
      <c r="G287" s="110">
        <f>22/4</f>
        <v>5.5</v>
      </c>
    </row>
    <row r="288" spans="1:7" ht="15.95" customHeight="1" x14ac:dyDescent="0.25">
      <c r="A288" s="106" t="s">
        <v>637</v>
      </c>
      <c r="B288" s="106" t="s">
        <v>635</v>
      </c>
      <c r="C288" s="106" t="s">
        <v>638</v>
      </c>
      <c r="D288" s="107">
        <v>579</v>
      </c>
      <c r="E288" s="108">
        <v>423</v>
      </c>
      <c r="F288" s="109">
        <f t="shared" si="13"/>
        <v>0.73056994818652854</v>
      </c>
    </row>
    <row r="289" spans="1:7" ht="15.95" customHeight="1" x14ac:dyDescent="0.25">
      <c r="A289" s="106" t="s">
        <v>639</v>
      </c>
      <c r="B289" s="106" t="s">
        <v>635</v>
      </c>
      <c r="C289" s="106" t="s">
        <v>640</v>
      </c>
      <c r="D289" s="107">
        <v>480</v>
      </c>
      <c r="E289" s="108">
        <v>338</v>
      </c>
      <c r="F289" s="109">
        <f t="shared" si="13"/>
        <v>0.70416666666666672</v>
      </c>
    </row>
    <row r="290" spans="1:7" ht="15.95" customHeight="1" x14ac:dyDescent="0.25">
      <c r="A290" s="106" t="s">
        <v>1088</v>
      </c>
      <c r="B290" s="106" t="s">
        <v>635</v>
      </c>
      <c r="C290" s="106" t="s">
        <v>1089</v>
      </c>
      <c r="D290" s="107">
        <v>1263</v>
      </c>
      <c r="E290" s="108">
        <v>865</v>
      </c>
      <c r="F290" s="109">
        <f t="shared" si="13"/>
        <v>0.68487727632620743</v>
      </c>
    </row>
    <row r="291" spans="1:7" ht="15.95" customHeight="1" x14ac:dyDescent="0.25">
      <c r="A291" s="106" t="s">
        <v>643</v>
      </c>
      <c r="B291" s="106" t="s">
        <v>635</v>
      </c>
      <c r="C291" s="106" t="s">
        <v>644</v>
      </c>
      <c r="D291" s="107">
        <v>495</v>
      </c>
      <c r="E291" s="108">
        <v>339</v>
      </c>
      <c r="F291" s="109">
        <f t="shared" si="13"/>
        <v>0.68484848484848482</v>
      </c>
    </row>
    <row r="292" spans="1:7" ht="15.95" customHeight="1" x14ac:dyDescent="0.25">
      <c r="A292" s="106" t="s">
        <v>641</v>
      </c>
      <c r="B292" s="106" t="s">
        <v>635</v>
      </c>
      <c r="C292" s="106" t="s">
        <v>642</v>
      </c>
      <c r="D292" s="107">
        <v>468</v>
      </c>
      <c r="E292" s="108">
        <v>315</v>
      </c>
      <c r="F292" s="109">
        <f t="shared" si="13"/>
        <v>0.67307692307692313</v>
      </c>
    </row>
    <row r="293" spans="1:7" ht="15.95" customHeight="1" x14ac:dyDescent="0.25">
      <c r="A293" s="106"/>
      <c r="B293" s="106"/>
      <c r="C293" s="106"/>
      <c r="D293" s="107"/>
      <c r="E293" s="108"/>
      <c r="F293" s="109"/>
    </row>
    <row r="294" spans="1:7" ht="15.95" customHeight="1" x14ac:dyDescent="0.25">
      <c r="A294" s="106" t="s">
        <v>1090</v>
      </c>
      <c r="B294" s="111" t="s">
        <v>1091</v>
      </c>
      <c r="C294" s="106" t="s">
        <v>1092</v>
      </c>
      <c r="D294" s="107">
        <v>179</v>
      </c>
      <c r="E294" s="108">
        <v>157</v>
      </c>
      <c r="F294" s="109">
        <f>SUM(E294/D294)</f>
        <v>0.87709497206703912</v>
      </c>
      <c r="G294" s="110">
        <f>3/4</f>
        <v>0.75</v>
      </c>
    </row>
    <row r="295" spans="1:7" ht="15.95" customHeight="1" x14ac:dyDescent="0.25">
      <c r="A295" s="106"/>
      <c r="B295" s="111"/>
      <c r="C295" s="106"/>
      <c r="D295" s="107"/>
      <c r="E295" s="108"/>
      <c r="F295" s="109"/>
    </row>
    <row r="296" spans="1:7" ht="15.95" customHeight="1" x14ac:dyDescent="0.25">
      <c r="A296" s="106" t="s">
        <v>1093</v>
      </c>
      <c r="B296" s="106" t="s">
        <v>651</v>
      </c>
      <c r="C296" s="106" t="s">
        <v>1094</v>
      </c>
      <c r="D296" s="107">
        <v>6</v>
      </c>
      <c r="E296" s="108">
        <v>6</v>
      </c>
      <c r="F296" s="109">
        <f>SUM(E296/D296)</f>
        <v>1</v>
      </c>
      <c r="G296" s="110">
        <f>10/4</f>
        <v>2.5</v>
      </c>
    </row>
    <row r="297" spans="1:7" ht="15.95" customHeight="1" x14ac:dyDescent="0.25">
      <c r="A297" s="106" t="s">
        <v>652</v>
      </c>
      <c r="B297" s="106" t="s">
        <v>651</v>
      </c>
      <c r="C297" s="106" t="s">
        <v>1095</v>
      </c>
      <c r="D297" s="107">
        <v>350</v>
      </c>
      <c r="E297" s="108">
        <v>332</v>
      </c>
      <c r="F297" s="109">
        <f>SUM(E297/D297)</f>
        <v>0.94857142857142862</v>
      </c>
    </row>
    <row r="298" spans="1:7" ht="15.95" customHeight="1" x14ac:dyDescent="0.25">
      <c r="A298" s="106" t="s">
        <v>654</v>
      </c>
      <c r="B298" s="106" t="s">
        <v>651</v>
      </c>
      <c r="C298" s="106" t="s">
        <v>655</v>
      </c>
      <c r="D298" s="107">
        <v>447</v>
      </c>
      <c r="E298" s="108">
        <v>415</v>
      </c>
      <c r="F298" s="109">
        <f>SUM(E298/D298)</f>
        <v>0.92841163310961972</v>
      </c>
    </row>
    <row r="299" spans="1:7" ht="15.95" customHeight="1" x14ac:dyDescent="0.25">
      <c r="A299" s="106"/>
      <c r="B299" s="106"/>
      <c r="C299" s="106"/>
      <c r="D299" s="107"/>
      <c r="E299" s="108"/>
      <c r="F299" s="109"/>
    </row>
    <row r="300" spans="1:7" ht="15.95" customHeight="1" x14ac:dyDescent="0.25">
      <c r="A300" s="106" t="s">
        <v>656</v>
      </c>
      <c r="B300" s="106" t="s">
        <v>657</v>
      </c>
      <c r="C300" s="106" t="s">
        <v>658</v>
      </c>
      <c r="D300" s="107">
        <v>223</v>
      </c>
      <c r="E300" s="108">
        <v>208</v>
      </c>
      <c r="F300" s="109">
        <f>SUM(E300/D300)</f>
        <v>0.93273542600896864</v>
      </c>
      <c r="G300" s="110">
        <f>7/4</f>
        <v>1.75</v>
      </c>
    </row>
    <row r="301" spans="1:7" ht="15.95" customHeight="1" x14ac:dyDescent="0.25">
      <c r="A301" s="106" t="s">
        <v>1096</v>
      </c>
      <c r="B301" s="106" t="s">
        <v>657</v>
      </c>
      <c r="C301" s="106" t="s">
        <v>1097</v>
      </c>
      <c r="D301" s="107">
        <v>212</v>
      </c>
      <c r="E301" s="108">
        <v>196</v>
      </c>
      <c r="F301" s="109">
        <f>SUM(E301/D301)</f>
        <v>0.92452830188679247</v>
      </c>
    </row>
    <row r="302" spans="1:7" ht="15.95" customHeight="1" x14ac:dyDescent="0.25">
      <c r="A302" s="106"/>
      <c r="B302" s="106"/>
      <c r="C302" s="106"/>
      <c r="D302" s="107"/>
      <c r="E302" s="108"/>
      <c r="F302" s="109"/>
    </row>
    <row r="303" spans="1:7" ht="15.95" customHeight="1" x14ac:dyDescent="0.25">
      <c r="A303" s="106" t="s">
        <v>661</v>
      </c>
      <c r="B303" s="106" t="s">
        <v>662</v>
      </c>
      <c r="C303" s="106" t="s">
        <v>663</v>
      </c>
      <c r="D303" s="107">
        <v>442</v>
      </c>
      <c r="E303" s="108">
        <v>391</v>
      </c>
      <c r="F303" s="109">
        <f>SUM(E303/D303)</f>
        <v>0.88461538461538458</v>
      </c>
      <c r="G303" s="110">
        <f>13/4</f>
        <v>3.25</v>
      </c>
    </row>
    <row r="304" spans="1:7" ht="15.95" customHeight="1" x14ac:dyDescent="0.25">
      <c r="A304" s="106" t="s">
        <v>668</v>
      </c>
      <c r="B304" s="106" t="s">
        <v>662</v>
      </c>
      <c r="C304" s="106" t="s">
        <v>669</v>
      </c>
      <c r="D304" s="107">
        <v>149</v>
      </c>
      <c r="E304" s="108">
        <v>129</v>
      </c>
      <c r="F304" s="109">
        <f>SUM(E304/D304)</f>
        <v>0.86577181208053688</v>
      </c>
    </row>
    <row r="305" spans="1:7" ht="15.95" customHeight="1" x14ac:dyDescent="0.25">
      <c r="A305" s="106" t="s">
        <v>666</v>
      </c>
      <c r="B305" s="106" t="s">
        <v>662</v>
      </c>
      <c r="C305" s="106" t="s">
        <v>667</v>
      </c>
      <c r="D305" s="107">
        <v>660</v>
      </c>
      <c r="E305" s="108">
        <v>563</v>
      </c>
      <c r="F305" s="109">
        <f>SUM(E305/D305)</f>
        <v>0.85303030303030303</v>
      </c>
    </row>
    <row r="306" spans="1:7" ht="15.95" customHeight="1" x14ac:dyDescent="0.25">
      <c r="A306" s="106" t="s">
        <v>664</v>
      </c>
      <c r="B306" s="106" t="s">
        <v>662</v>
      </c>
      <c r="C306" s="106" t="s">
        <v>665</v>
      </c>
      <c r="D306" s="107">
        <v>460</v>
      </c>
      <c r="E306" s="108">
        <v>392</v>
      </c>
      <c r="F306" s="109">
        <f>SUM(E306/D306)</f>
        <v>0.85217391304347823</v>
      </c>
    </row>
    <row r="307" spans="1:7" ht="15.95" customHeight="1" x14ac:dyDescent="0.25">
      <c r="A307" s="106"/>
      <c r="B307" s="106"/>
      <c r="C307" s="106"/>
      <c r="D307" s="107"/>
      <c r="E307" s="108"/>
      <c r="F307" s="109"/>
    </row>
    <row r="308" spans="1:7" ht="15.95" customHeight="1" x14ac:dyDescent="0.25">
      <c r="A308" s="106" t="s">
        <v>670</v>
      </c>
      <c r="B308" s="106" t="s">
        <v>671</v>
      </c>
      <c r="C308" s="106" t="s">
        <v>672</v>
      </c>
      <c r="D308" s="107">
        <v>554</v>
      </c>
      <c r="E308" s="108">
        <v>458</v>
      </c>
      <c r="F308" s="109">
        <f>SUM(E308/D308)</f>
        <v>0.8267148014440433</v>
      </c>
      <c r="G308" s="110">
        <f>16/4</f>
        <v>4</v>
      </c>
    </row>
    <row r="309" spans="1:7" ht="15.95" customHeight="1" x14ac:dyDescent="0.25">
      <c r="A309" s="106" t="s">
        <v>673</v>
      </c>
      <c r="B309" s="106" t="s">
        <v>671</v>
      </c>
      <c r="C309" s="106" t="s">
        <v>674</v>
      </c>
      <c r="D309" s="107">
        <v>425</v>
      </c>
      <c r="E309" s="108">
        <v>339</v>
      </c>
      <c r="F309" s="109">
        <f>SUM(E309/D309)</f>
        <v>0.79764705882352938</v>
      </c>
    </row>
    <row r="310" spans="1:7" ht="15.95" customHeight="1" x14ac:dyDescent="0.25">
      <c r="A310" s="106" t="s">
        <v>675</v>
      </c>
      <c r="B310" s="106" t="s">
        <v>671</v>
      </c>
      <c r="C310" s="106" t="s">
        <v>676</v>
      </c>
      <c r="D310" s="107">
        <v>599</v>
      </c>
      <c r="E310" s="108">
        <v>466</v>
      </c>
      <c r="F310" s="109">
        <f>SUM(E310/D310)</f>
        <v>0.77796327212020033</v>
      </c>
    </row>
    <row r="311" spans="1:7" ht="15.95" customHeight="1" x14ac:dyDescent="0.25">
      <c r="A311" s="106" t="s">
        <v>1098</v>
      </c>
      <c r="B311" s="106" t="s">
        <v>671</v>
      </c>
      <c r="C311" s="106" t="s">
        <v>1099</v>
      </c>
      <c r="D311" s="107">
        <v>238</v>
      </c>
      <c r="E311" s="108">
        <v>164</v>
      </c>
      <c r="F311" s="109">
        <f>SUM(E311/D311)</f>
        <v>0.68907563025210083</v>
      </c>
    </row>
    <row r="312" spans="1:7" ht="15.95" customHeight="1" x14ac:dyDescent="0.25">
      <c r="A312" s="106"/>
      <c r="B312" s="106"/>
      <c r="C312" s="106"/>
      <c r="D312" s="107"/>
      <c r="E312" s="108"/>
      <c r="F312" s="109"/>
    </row>
    <row r="313" spans="1:7" ht="15.95" customHeight="1" x14ac:dyDescent="0.25">
      <c r="A313" s="106" t="s">
        <v>679</v>
      </c>
      <c r="B313" s="106" t="s">
        <v>680</v>
      </c>
      <c r="C313" s="106" t="s">
        <v>1100</v>
      </c>
      <c r="D313" s="107">
        <v>214</v>
      </c>
      <c r="E313" s="108">
        <v>205</v>
      </c>
      <c r="F313" s="109">
        <f t="shared" ref="F313:F319" si="14">SUM(E313/D313)</f>
        <v>0.95794392523364491</v>
      </c>
      <c r="G313" s="110">
        <f>28/4</f>
        <v>7</v>
      </c>
    </row>
    <row r="314" spans="1:7" ht="15.95" customHeight="1" x14ac:dyDescent="0.25">
      <c r="A314" s="106" t="s">
        <v>684</v>
      </c>
      <c r="B314" s="106" t="s">
        <v>680</v>
      </c>
      <c r="C314" s="106" t="s">
        <v>685</v>
      </c>
      <c r="D314" s="107">
        <v>235</v>
      </c>
      <c r="E314" s="108">
        <v>224</v>
      </c>
      <c r="F314" s="109">
        <f t="shared" si="14"/>
        <v>0.95319148936170217</v>
      </c>
    </row>
    <row r="315" spans="1:7" ht="15.95" customHeight="1" x14ac:dyDescent="0.25">
      <c r="A315" s="106" t="s">
        <v>682</v>
      </c>
      <c r="B315" s="106" t="s">
        <v>680</v>
      </c>
      <c r="C315" s="106" t="s">
        <v>1101</v>
      </c>
      <c r="D315" s="107">
        <v>222</v>
      </c>
      <c r="E315" s="108">
        <v>210</v>
      </c>
      <c r="F315" s="109">
        <f t="shared" si="14"/>
        <v>0.94594594594594594</v>
      </c>
    </row>
    <row r="316" spans="1:7" ht="15.95" customHeight="1" x14ac:dyDescent="0.25">
      <c r="A316" s="106" t="s">
        <v>690</v>
      </c>
      <c r="B316" s="106" t="s">
        <v>680</v>
      </c>
      <c r="C316" s="106" t="s">
        <v>1102</v>
      </c>
      <c r="D316" s="107">
        <v>234</v>
      </c>
      <c r="E316" s="108">
        <v>221</v>
      </c>
      <c r="F316" s="109">
        <f t="shared" si="14"/>
        <v>0.94444444444444442</v>
      </c>
    </row>
    <row r="317" spans="1:7" ht="15.95" customHeight="1" x14ac:dyDescent="0.25">
      <c r="A317" s="106" t="s">
        <v>1103</v>
      </c>
      <c r="B317" s="106" t="s">
        <v>680</v>
      </c>
      <c r="C317" s="106" t="s">
        <v>1104</v>
      </c>
      <c r="D317" s="107">
        <v>406</v>
      </c>
      <c r="E317" s="108">
        <v>374</v>
      </c>
      <c r="F317" s="109">
        <f t="shared" si="14"/>
        <v>0.9211822660098522</v>
      </c>
    </row>
    <row r="318" spans="1:7" ht="15.95" customHeight="1" x14ac:dyDescent="0.25">
      <c r="A318" s="106" t="s">
        <v>1105</v>
      </c>
      <c r="B318" s="106" t="s">
        <v>680</v>
      </c>
      <c r="C318" s="106" t="s">
        <v>1106</v>
      </c>
      <c r="D318" s="107">
        <v>391</v>
      </c>
      <c r="E318" s="108">
        <v>360</v>
      </c>
      <c r="F318" s="109">
        <f t="shared" si="14"/>
        <v>0.92071611253196928</v>
      </c>
    </row>
    <row r="319" spans="1:7" ht="15.95" customHeight="1" x14ac:dyDescent="0.25">
      <c r="A319" s="106" t="s">
        <v>686</v>
      </c>
      <c r="B319" s="106" t="s">
        <v>680</v>
      </c>
      <c r="C319" s="106" t="s">
        <v>1107</v>
      </c>
      <c r="D319" s="107">
        <v>333</v>
      </c>
      <c r="E319" s="108">
        <v>306</v>
      </c>
      <c r="F319" s="109">
        <f t="shared" si="14"/>
        <v>0.91891891891891897</v>
      </c>
    </row>
    <row r="320" spans="1:7" ht="15.95" customHeight="1" x14ac:dyDescent="0.25">
      <c r="A320" s="106"/>
      <c r="B320" s="106"/>
      <c r="C320" s="106"/>
      <c r="D320" s="107"/>
      <c r="E320" s="108"/>
      <c r="F320" s="109"/>
    </row>
    <row r="321" spans="1:7" ht="15.95" customHeight="1" x14ac:dyDescent="0.25">
      <c r="A321" s="106" t="s">
        <v>697</v>
      </c>
      <c r="B321" s="106" t="s">
        <v>695</v>
      </c>
      <c r="C321" s="106" t="s">
        <v>698</v>
      </c>
      <c r="D321" s="107">
        <v>522</v>
      </c>
      <c r="E321" s="108">
        <v>408</v>
      </c>
      <c r="F321" s="109">
        <f t="shared" ref="F321:F326" si="15">SUM(E321/D321)</f>
        <v>0.7816091954022989</v>
      </c>
      <c r="G321" s="110">
        <f>23/4</f>
        <v>5.75</v>
      </c>
    </row>
    <row r="322" spans="1:7" ht="15.95" customHeight="1" x14ac:dyDescent="0.25">
      <c r="A322" s="106" t="s">
        <v>694</v>
      </c>
      <c r="B322" s="106" t="s">
        <v>695</v>
      </c>
      <c r="C322" s="106" t="s">
        <v>1108</v>
      </c>
      <c r="D322" s="107">
        <v>481</v>
      </c>
      <c r="E322" s="108">
        <v>373</v>
      </c>
      <c r="F322" s="109">
        <f t="shared" si="15"/>
        <v>0.77546777546777546</v>
      </c>
    </row>
    <row r="323" spans="1:7" ht="15.95" customHeight="1" x14ac:dyDescent="0.25">
      <c r="A323" s="106" t="s">
        <v>699</v>
      </c>
      <c r="B323" s="106" t="s">
        <v>695</v>
      </c>
      <c r="C323" s="106" t="s">
        <v>700</v>
      </c>
      <c r="D323" s="107">
        <v>619</v>
      </c>
      <c r="E323" s="108">
        <v>475</v>
      </c>
      <c r="F323" s="109">
        <f t="shared" si="15"/>
        <v>0.76736672051696286</v>
      </c>
    </row>
    <row r="324" spans="1:7" ht="15.95" customHeight="1" x14ac:dyDescent="0.25">
      <c r="A324" s="106" t="s">
        <v>701</v>
      </c>
      <c r="B324" s="106" t="s">
        <v>695</v>
      </c>
      <c r="C324" s="106" t="s">
        <v>702</v>
      </c>
      <c r="D324" s="107">
        <v>450</v>
      </c>
      <c r="E324" s="108">
        <v>334</v>
      </c>
      <c r="F324" s="109">
        <f t="shared" si="15"/>
        <v>0.74222222222222223</v>
      </c>
    </row>
    <row r="325" spans="1:7" ht="15.95" customHeight="1" x14ac:dyDescent="0.25">
      <c r="A325" s="106" t="s">
        <v>705</v>
      </c>
      <c r="B325" s="106" t="s">
        <v>695</v>
      </c>
      <c r="C325" s="106" t="s">
        <v>1109</v>
      </c>
      <c r="D325" s="107">
        <v>678</v>
      </c>
      <c r="E325" s="108">
        <v>498</v>
      </c>
      <c r="F325" s="109">
        <f t="shared" si="15"/>
        <v>0.73451327433628322</v>
      </c>
    </row>
    <row r="326" spans="1:7" ht="15.95" customHeight="1" x14ac:dyDescent="0.25">
      <c r="A326" s="106" t="s">
        <v>1110</v>
      </c>
      <c r="B326" s="106" t="s">
        <v>695</v>
      </c>
      <c r="C326" s="106" t="s">
        <v>1111</v>
      </c>
      <c r="D326" s="107">
        <v>465</v>
      </c>
      <c r="E326" s="108">
        <v>338</v>
      </c>
      <c r="F326" s="109">
        <f t="shared" si="15"/>
        <v>0.72688172043010757</v>
      </c>
    </row>
    <row r="327" spans="1:7" ht="15.95" customHeight="1" x14ac:dyDescent="0.25">
      <c r="A327" s="106"/>
      <c r="B327" s="106"/>
      <c r="C327" s="106"/>
      <c r="D327" s="107"/>
      <c r="E327" s="108"/>
      <c r="F327" s="109"/>
    </row>
    <row r="328" spans="1:7" ht="15.95" customHeight="1" x14ac:dyDescent="0.25">
      <c r="A328" s="106" t="s">
        <v>712</v>
      </c>
      <c r="B328" s="106" t="s">
        <v>708</v>
      </c>
      <c r="C328" s="106" t="s">
        <v>713</v>
      </c>
      <c r="D328" s="107">
        <v>397</v>
      </c>
      <c r="E328" s="108">
        <v>389</v>
      </c>
      <c r="F328" s="109">
        <f t="shared" ref="F328:F339" si="16">SUM(E328/D328)</f>
        <v>0.97984886649874059</v>
      </c>
      <c r="G328" s="110">
        <f>47/4</f>
        <v>11.75</v>
      </c>
    </row>
    <row r="329" spans="1:7" ht="15.95" customHeight="1" x14ac:dyDescent="0.25">
      <c r="A329" s="106" t="s">
        <v>707</v>
      </c>
      <c r="B329" s="106" t="s">
        <v>708</v>
      </c>
      <c r="C329" s="106" t="s">
        <v>709</v>
      </c>
      <c r="D329" s="107">
        <v>360</v>
      </c>
      <c r="E329" s="108">
        <v>351</v>
      </c>
      <c r="F329" s="109">
        <f t="shared" si="16"/>
        <v>0.97499999999999998</v>
      </c>
    </row>
    <row r="330" spans="1:7" ht="15.95" customHeight="1" x14ac:dyDescent="0.25">
      <c r="A330" s="106" t="s">
        <v>710</v>
      </c>
      <c r="B330" s="106" t="s">
        <v>708</v>
      </c>
      <c r="C330" s="106" t="s">
        <v>711</v>
      </c>
      <c r="D330" s="107">
        <v>318</v>
      </c>
      <c r="E330" s="108">
        <v>309</v>
      </c>
      <c r="F330" s="109">
        <f t="shared" si="16"/>
        <v>0.97169811320754718</v>
      </c>
    </row>
    <row r="331" spans="1:7" ht="15.95" customHeight="1" x14ac:dyDescent="0.25">
      <c r="A331" s="106" t="s">
        <v>720</v>
      </c>
      <c r="B331" s="106" t="s">
        <v>708</v>
      </c>
      <c r="C331" s="106" t="s">
        <v>721</v>
      </c>
      <c r="D331" s="107">
        <v>315</v>
      </c>
      <c r="E331" s="108">
        <v>305</v>
      </c>
      <c r="F331" s="109">
        <f t="shared" si="16"/>
        <v>0.96825396825396826</v>
      </c>
    </row>
    <row r="332" spans="1:7" ht="15.95" customHeight="1" x14ac:dyDescent="0.25">
      <c r="A332" s="106" t="s">
        <v>714</v>
      </c>
      <c r="B332" s="106" t="s">
        <v>708</v>
      </c>
      <c r="C332" s="106" t="s">
        <v>715</v>
      </c>
      <c r="D332" s="107">
        <v>396</v>
      </c>
      <c r="E332" s="108">
        <v>383</v>
      </c>
      <c r="F332" s="109">
        <f t="shared" si="16"/>
        <v>0.96717171717171713</v>
      </c>
    </row>
    <row r="333" spans="1:7" ht="15.95" customHeight="1" x14ac:dyDescent="0.25">
      <c r="A333" s="106" t="s">
        <v>724</v>
      </c>
      <c r="B333" s="106" t="s">
        <v>708</v>
      </c>
      <c r="C333" s="106" t="s">
        <v>1112</v>
      </c>
      <c r="D333" s="107">
        <v>223</v>
      </c>
      <c r="E333" s="108">
        <v>215</v>
      </c>
      <c r="F333" s="109">
        <f t="shared" si="16"/>
        <v>0.9641255605381166</v>
      </c>
    </row>
    <row r="334" spans="1:7" ht="15.95" customHeight="1" x14ac:dyDescent="0.25">
      <c r="A334" s="106" t="s">
        <v>716</v>
      </c>
      <c r="B334" s="106" t="s">
        <v>708</v>
      </c>
      <c r="C334" s="106" t="s">
        <v>717</v>
      </c>
      <c r="D334" s="107">
        <v>380</v>
      </c>
      <c r="E334" s="108">
        <v>364</v>
      </c>
      <c r="F334" s="109">
        <f t="shared" si="16"/>
        <v>0.95789473684210524</v>
      </c>
    </row>
    <row r="335" spans="1:7" ht="15.95" customHeight="1" x14ac:dyDescent="0.25">
      <c r="A335" s="106" t="s">
        <v>1113</v>
      </c>
      <c r="B335" s="106" t="s">
        <v>708</v>
      </c>
      <c r="C335" s="106" t="s">
        <v>1114</v>
      </c>
      <c r="D335" s="107">
        <v>63</v>
      </c>
      <c r="E335" s="108">
        <v>60</v>
      </c>
      <c r="F335" s="109">
        <f t="shared" si="16"/>
        <v>0.95238095238095233</v>
      </c>
    </row>
    <row r="336" spans="1:7" ht="15.95" customHeight="1" x14ac:dyDescent="0.25">
      <c r="A336" s="106" t="s">
        <v>726</v>
      </c>
      <c r="B336" s="106" t="s">
        <v>708</v>
      </c>
      <c r="C336" s="106" t="s">
        <v>727</v>
      </c>
      <c r="D336" s="107">
        <v>342</v>
      </c>
      <c r="E336" s="108">
        <v>323</v>
      </c>
      <c r="F336" s="109">
        <f t="shared" si="16"/>
        <v>0.94444444444444442</v>
      </c>
    </row>
    <row r="337" spans="1:7" ht="15.95" customHeight="1" x14ac:dyDescent="0.25">
      <c r="A337" s="106" t="s">
        <v>718</v>
      </c>
      <c r="B337" s="106" t="s">
        <v>708</v>
      </c>
      <c r="C337" s="106" t="s">
        <v>719</v>
      </c>
      <c r="D337" s="107">
        <v>145</v>
      </c>
      <c r="E337" s="108">
        <v>136</v>
      </c>
      <c r="F337" s="109">
        <f t="shared" si="16"/>
        <v>0.93793103448275861</v>
      </c>
    </row>
    <row r="338" spans="1:7" ht="15.95" customHeight="1" x14ac:dyDescent="0.25">
      <c r="A338" s="106" t="s">
        <v>730</v>
      </c>
      <c r="B338" s="106" t="s">
        <v>708</v>
      </c>
      <c r="C338" s="106" t="s">
        <v>731</v>
      </c>
      <c r="D338" s="107">
        <v>531</v>
      </c>
      <c r="E338" s="108">
        <v>494</v>
      </c>
      <c r="F338" s="109">
        <f t="shared" si="16"/>
        <v>0.93032015065913376</v>
      </c>
    </row>
    <row r="339" spans="1:7" ht="15.95" customHeight="1" x14ac:dyDescent="0.25">
      <c r="A339" s="106" t="s">
        <v>728</v>
      </c>
      <c r="B339" s="106" t="s">
        <v>708</v>
      </c>
      <c r="C339" s="106" t="s">
        <v>729</v>
      </c>
      <c r="D339" s="107">
        <v>741</v>
      </c>
      <c r="E339" s="108">
        <v>689</v>
      </c>
      <c r="F339" s="109">
        <f t="shared" si="16"/>
        <v>0.92982456140350878</v>
      </c>
    </row>
    <row r="340" spans="1:7" ht="15.95" customHeight="1" x14ac:dyDescent="0.25">
      <c r="A340" s="106"/>
      <c r="B340" s="106"/>
      <c r="C340" s="106"/>
      <c r="D340" s="107"/>
      <c r="E340" s="108"/>
      <c r="F340" s="109"/>
    </row>
    <row r="341" spans="1:7" ht="15.95" customHeight="1" x14ac:dyDescent="0.25">
      <c r="A341" s="106" t="s">
        <v>733</v>
      </c>
      <c r="B341" s="106" t="s">
        <v>734</v>
      </c>
      <c r="C341" s="106" t="s">
        <v>735</v>
      </c>
      <c r="D341" s="107">
        <v>471</v>
      </c>
      <c r="E341" s="108">
        <v>432</v>
      </c>
      <c r="F341" s="109">
        <f t="shared" ref="F341:F348" si="17">SUM(E341/D341)</f>
        <v>0.91719745222929938</v>
      </c>
      <c r="G341" s="110">
        <f>32/4</f>
        <v>8</v>
      </c>
    </row>
    <row r="342" spans="1:7" ht="15.95" customHeight="1" x14ac:dyDescent="0.25">
      <c r="A342" s="106" t="s">
        <v>738</v>
      </c>
      <c r="B342" s="106" t="s">
        <v>734</v>
      </c>
      <c r="C342" s="106" t="s">
        <v>739</v>
      </c>
      <c r="D342" s="107">
        <v>518</v>
      </c>
      <c r="E342" s="108">
        <v>454</v>
      </c>
      <c r="F342" s="109">
        <f t="shared" si="17"/>
        <v>0.87644787644787647</v>
      </c>
    </row>
    <row r="343" spans="1:7" ht="15.95" customHeight="1" x14ac:dyDescent="0.25">
      <c r="A343" s="106" t="s">
        <v>736</v>
      </c>
      <c r="B343" s="106" t="s">
        <v>734</v>
      </c>
      <c r="C343" s="106" t="s">
        <v>737</v>
      </c>
      <c r="D343" s="107">
        <v>509</v>
      </c>
      <c r="E343" s="108">
        <v>441</v>
      </c>
      <c r="F343" s="109">
        <f t="shared" si="17"/>
        <v>0.86640471512770134</v>
      </c>
    </row>
    <row r="344" spans="1:7" ht="15.95" customHeight="1" x14ac:dyDescent="0.25">
      <c r="A344" s="106" t="s">
        <v>740</v>
      </c>
      <c r="B344" s="106" t="s">
        <v>734</v>
      </c>
      <c r="C344" s="106" t="s">
        <v>741</v>
      </c>
      <c r="D344" s="107">
        <v>539</v>
      </c>
      <c r="E344" s="108">
        <v>443</v>
      </c>
      <c r="F344" s="109">
        <f t="shared" si="17"/>
        <v>0.82189239332096475</v>
      </c>
    </row>
    <row r="345" spans="1:7" ht="15.95" customHeight="1" x14ac:dyDescent="0.25">
      <c r="A345" s="106" t="s">
        <v>742</v>
      </c>
      <c r="B345" s="106" t="s">
        <v>734</v>
      </c>
      <c r="C345" s="106" t="s">
        <v>743</v>
      </c>
      <c r="D345" s="107">
        <v>724</v>
      </c>
      <c r="E345" s="108">
        <v>571</v>
      </c>
      <c r="F345" s="109">
        <f t="shared" si="17"/>
        <v>0.78867403314917128</v>
      </c>
    </row>
    <row r="346" spans="1:7" ht="15.95" customHeight="1" x14ac:dyDescent="0.25">
      <c r="A346" s="106" t="s">
        <v>750</v>
      </c>
      <c r="B346" s="106" t="s">
        <v>734</v>
      </c>
      <c r="C346" s="106" t="s">
        <v>751</v>
      </c>
      <c r="D346" s="107">
        <v>1335</v>
      </c>
      <c r="E346" s="108">
        <v>928</v>
      </c>
      <c r="F346" s="109">
        <f t="shared" si="17"/>
        <v>0.69513108614232211</v>
      </c>
    </row>
    <row r="347" spans="1:7" ht="15.95" customHeight="1" x14ac:dyDescent="0.25">
      <c r="A347" s="106" t="s">
        <v>746</v>
      </c>
      <c r="B347" s="106" t="s">
        <v>734</v>
      </c>
      <c r="C347" s="106" t="s">
        <v>747</v>
      </c>
      <c r="D347" s="107">
        <v>616</v>
      </c>
      <c r="E347" s="108">
        <v>426</v>
      </c>
      <c r="F347" s="109">
        <f t="shared" si="17"/>
        <v>0.69155844155844159</v>
      </c>
    </row>
    <row r="348" spans="1:7" ht="15.95" customHeight="1" x14ac:dyDescent="0.25">
      <c r="A348" s="106" t="s">
        <v>1115</v>
      </c>
      <c r="B348" s="106" t="s">
        <v>734</v>
      </c>
      <c r="C348" s="106" t="s">
        <v>1116</v>
      </c>
      <c r="D348" s="107">
        <v>545</v>
      </c>
      <c r="E348" s="108">
        <v>371</v>
      </c>
      <c r="F348" s="109">
        <f t="shared" si="17"/>
        <v>0.68073394495412842</v>
      </c>
    </row>
    <row r="349" spans="1:7" ht="15.95" customHeight="1" x14ac:dyDescent="0.25">
      <c r="A349" s="106"/>
      <c r="B349" s="106"/>
      <c r="C349" s="106"/>
      <c r="D349" s="107"/>
      <c r="E349" s="108"/>
      <c r="F349" s="109"/>
    </row>
    <row r="350" spans="1:7" ht="15.95" customHeight="1" x14ac:dyDescent="0.25">
      <c r="A350" s="106" t="s">
        <v>755</v>
      </c>
      <c r="B350" s="106" t="s">
        <v>753</v>
      </c>
      <c r="C350" s="106" t="s">
        <v>756</v>
      </c>
      <c r="D350" s="107">
        <v>483</v>
      </c>
      <c r="E350" s="108">
        <v>409</v>
      </c>
      <c r="F350" s="109">
        <f>SUM(E350/D350)</f>
        <v>0.84679089026915111</v>
      </c>
      <c r="G350" s="110">
        <f>5/4</f>
        <v>1.25</v>
      </c>
    </row>
    <row r="351" spans="1:7" ht="15.95" customHeight="1" x14ac:dyDescent="0.25">
      <c r="A351" s="106" t="s">
        <v>752</v>
      </c>
      <c r="B351" s="106" t="s">
        <v>753</v>
      </c>
      <c r="C351" s="106" t="s">
        <v>754</v>
      </c>
      <c r="D351" s="107">
        <v>345</v>
      </c>
      <c r="E351" s="108">
        <v>289</v>
      </c>
      <c r="F351" s="109">
        <f>SUM(E351/D351)</f>
        <v>0.83768115942028987</v>
      </c>
    </row>
    <row r="352" spans="1:7" ht="15.95" customHeight="1" x14ac:dyDescent="0.25">
      <c r="A352" s="106"/>
      <c r="B352" s="106"/>
      <c r="C352" s="106"/>
      <c r="D352" s="107"/>
      <c r="E352" s="108"/>
      <c r="F352" s="109"/>
    </row>
    <row r="353" spans="1:7" ht="15.95" customHeight="1" x14ac:dyDescent="0.25">
      <c r="A353" s="106" t="s">
        <v>757</v>
      </c>
      <c r="B353" s="106" t="s">
        <v>1117</v>
      </c>
      <c r="C353" s="106" t="s">
        <v>759</v>
      </c>
      <c r="D353" s="107">
        <v>554</v>
      </c>
      <c r="E353" s="108">
        <v>405</v>
      </c>
      <c r="F353" s="109">
        <f>SUM(E353/D353)</f>
        <v>0.73104693140794219</v>
      </c>
      <c r="G353" s="110">
        <f>10/4</f>
        <v>2.5</v>
      </c>
    </row>
    <row r="354" spans="1:7" ht="15.95" customHeight="1" x14ac:dyDescent="0.25">
      <c r="A354" s="106" t="s">
        <v>760</v>
      </c>
      <c r="B354" s="106" t="s">
        <v>1117</v>
      </c>
      <c r="C354" s="106" t="s">
        <v>761</v>
      </c>
      <c r="D354" s="107">
        <v>428</v>
      </c>
      <c r="E354" s="108">
        <v>283</v>
      </c>
      <c r="F354" s="109">
        <f>SUM(E354/D354)</f>
        <v>0.66121495327102808</v>
      </c>
    </row>
    <row r="355" spans="1:7" ht="15.95" customHeight="1" x14ac:dyDescent="0.25">
      <c r="A355" s="106" t="s">
        <v>762</v>
      </c>
      <c r="B355" s="106" t="s">
        <v>1117</v>
      </c>
      <c r="C355" s="106" t="s">
        <v>763</v>
      </c>
      <c r="D355" s="107">
        <v>473</v>
      </c>
      <c r="E355" s="108">
        <v>305</v>
      </c>
      <c r="F355" s="109">
        <f>SUM(E355/D355)</f>
        <v>0.64482029598308666</v>
      </c>
    </row>
    <row r="356" spans="1:7" ht="15.95" customHeight="1" x14ac:dyDescent="0.25">
      <c r="A356" s="106"/>
      <c r="B356" s="106"/>
      <c r="C356" s="106"/>
      <c r="D356" s="107"/>
      <c r="E356" s="108"/>
      <c r="F356" s="109"/>
    </row>
    <row r="357" spans="1:7" ht="15.95" customHeight="1" x14ac:dyDescent="0.25">
      <c r="A357" s="106" t="s">
        <v>764</v>
      </c>
      <c r="B357" s="106" t="s">
        <v>1118</v>
      </c>
      <c r="C357" s="106" t="s">
        <v>766</v>
      </c>
      <c r="D357" s="107">
        <v>683</v>
      </c>
      <c r="E357" s="108">
        <v>526</v>
      </c>
      <c r="F357" s="109">
        <f>SUM(E357/D357)</f>
        <v>0.77013177159590041</v>
      </c>
      <c r="G357" s="110">
        <f>14/4</f>
        <v>3.5</v>
      </c>
    </row>
    <row r="358" spans="1:7" ht="15.95" customHeight="1" x14ac:dyDescent="0.25">
      <c r="A358" s="106" t="s">
        <v>767</v>
      </c>
      <c r="B358" s="106" t="s">
        <v>1118</v>
      </c>
      <c r="C358" s="106" t="s">
        <v>1119</v>
      </c>
      <c r="D358" s="107">
        <v>318</v>
      </c>
      <c r="E358" s="108">
        <v>229</v>
      </c>
      <c r="F358" s="109">
        <f>SUM(E358/D358)</f>
        <v>0.72012578616352196</v>
      </c>
    </row>
    <row r="359" spans="1:7" ht="15.95" customHeight="1" x14ac:dyDescent="0.25">
      <c r="A359" s="106" t="s">
        <v>769</v>
      </c>
      <c r="B359" s="106" t="s">
        <v>1118</v>
      </c>
      <c r="C359" s="106" t="s">
        <v>770</v>
      </c>
      <c r="D359" s="107">
        <v>324</v>
      </c>
      <c r="E359" s="108">
        <v>223</v>
      </c>
      <c r="F359" s="109">
        <f>SUM(E359/D359)</f>
        <v>0.68827160493827155</v>
      </c>
    </row>
    <row r="360" spans="1:7" ht="15.95" customHeight="1" x14ac:dyDescent="0.25">
      <c r="A360" s="106" t="s">
        <v>1120</v>
      </c>
      <c r="B360" s="106" t="s">
        <v>1118</v>
      </c>
      <c r="C360" s="106" t="s">
        <v>1121</v>
      </c>
      <c r="D360" s="107">
        <v>646</v>
      </c>
      <c r="E360" s="108">
        <v>436</v>
      </c>
      <c r="F360" s="109">
        <f>SUM(E360/D360)</f>
        <v>0.67492260061919507</v>
      </c>
    </row>
    <row r="361" spans="1:7" ht="15.95" customHeight="1" x14ac:dyDescent="0.25">
      <c r="A361" s="106"/>
      <c r="B361" s="106"/>
      <c r="C361" s="106"/>
      <c r="D361" s="107"/>
      <c r="E361" s="108"/>
      <c r="F361" s="109"/>
    </row>
    <row r="362" spans="1:7" ht="15.95" customHeight="1" x14ac:dyDescent="0.25">
      <c r="A362" s="106" t="s">
        <v>773</v>
      </c>
      <c r="B362" s="106" t="s">
        <v>1122</v>
      </c>
      <c r="C362" s="106" t="s">
        <v>775</v>
      </c>
      <c r="D362" s="107">
        <v>442</v>
      </c>
      <c r="E362" s="108">
        <v>361</v>
      </c>
      <c r="F362" s="109">
        <f>SUM(E362/D362)</f>
        <v>0.81674208144796379</v>
      </c>
      <c r="G362" s="110">
        <f>5/4</f>
        <v>1.25</v>
      </c>
    </row>
    <row r="363" spans="1:7" ht="15.95" customHeight="1" x14ac:dyDescent="0.25">
      <c r="A363" s="106" t="s">
        <v>1123</v>
      </c>
      <c r="B363" s="106" t="s">
        <v>1122</v>
      </c>
      <c r="C363" s="106" t="s">
        <v>1124</v>
      </c>
      <c r="D363" s="107">
        <v>438</v>
      </c>
      <c r="E363" s="108">
        <v>339</v>
      </c>
      <c r="F363" s="109">
        <f>SUM(E363/D363)</f>
        <v>0.77397260273972601</v>
      </c>
    </row>
    <row r="364" spans="1:7" ht="15.95" customHeight="1" x14ac:dyDescent="0.25">
      <c r="A364" s="106"/>
      <c r="B364" s="106"/>
      <c r="C364" s="106"/>
      <c r="D364" s="107"/>
      <c r="E364" s="108"/>
      <c r="F364" s="109"/>
    </row>
    <row r="365" spans="1:7" ht="15.95" customHeight="1" x14ac:dyDescent="0.25">
      <c r="A365" s="106" t="s">
        <v>1125</v>
      </c>
      <c r="B365" s="106" t="s">
        <v>1126</v>
      </c>
      <c r="C365" s="106" t="s">
        <v>1127</v>
      </c>
      <c r="D365" s="107">
        <v>642</v>
      </c>
      <c r="E365" s="108">
        <v>460</v>
      </c>
      <c r="F365" s="109">
        <f>SUM(E365/D365)</f>
        <v>0.71651090342679125</v>
      </c>
      <c r="G365" s="110">
        <f>4/4</f>
        <v>1</v>
      </c>
    </row>
    <row r="366" spans="1:7" ht="15.95" customHeight="1" x14ac:dyDescent="0.25">
      <c r="A366" s="106"/>
      <c r="B366" s="106"/>
      <c r="C366" s="106"/>
      <c r="D366" s="107"/>
      <c r="E366" s="108"/>
      <c r="F366" s="109"/>
    </row>
    <row r="367" spans="1:7" ht="15.95" customHeight="1" x14ac:dyDescent="0.25">
      <c r="A367" s="106" t="s">
        <v>781</v>
      </c>
      <c r="B367" s="106" t="s">
        <v>1128</v>
      </c>
      <c r="C367" s="106" t="s">
        <v>1129</v>
      </c>
      <c r="D367" s="107">
        <v>664</v>
      </c>
      <c r="E367" s="108">
        <v>497</v>
      </c>
      <c r="F367" s="109">
        <f>SUM(E367/D367)</f>
        <v>0.74849397590361444</v>
      </c>
      <c r="G367" s="110">
        <f>12/4</f>
        <v>3</v>
      </c>
    </row>
    <row r="368" spans="1:7" ht="15.95" customHeight="1" x14ac:dyDescent="0.25">
      <c r="A368" s="106" t="s">
        <v>784</v>
      </c>
      <c r="B368" s="106" t="s">
        <v>1128</v>
      </c>
      <c r="C368" s="106" t="s">
        <v>1130</v>
      </c>
      <c r="D368" s="107">
        <v>453</v>
      </c>
      <c r="E368" s="108">
        <v>336</v>
      </c>
      <c r="F368" s="109">
        <f>SUM(E368/D368)</f>
        <v>0.74172185430463577</v>
      </c>
    </row>
    <row r="369" spans="1:7" ht="15.95" customHeight="1" x14ac:dyDescent="0.25">
      <c r="A369" s="106" t="s">
        <v>786</v>
      </c>
      <c r="B369" s="106" t="s">
        <v>1128</v>
      </c>
      <c r="C369" s="106" t="s">
        <v>787</v>
      </c>
      <c r="D369" s="107">
        <v>748</v>
      </c>
      <c r="E369" s="108">
        <v>503</v>
      </c>
      <c r="F369" s="109">
        <f>SUM(E369/D369)</f>
        <v>0.67245989304812837</v>
      </c>
    </row>
    <row r="370" spans="1:7" ht="15.95" customHeight="1" x14ac:dyDescent="0.25">
      <c r="A370" s="106"/>
      <c r="B370" s="106"/>
      <c r="C370" s="106"/>
      <c r="D370" s="107"/>
      <c r="E370" s="108"/>
      <c r="F370" s="109"/>
    </row>
    <row r="371" spans="1:7" ht="15.95" customHeight="1" x14ac:dyDescent="0.25">
      <c r="A371" s="106" t="s">
        <v>788</v>
      </c>
      <c r="B371" s="106" t="s">
        <v>1131</v>
      </c>
      <c r="C371" s="106" t="s">
        <v>790</v>
      </c>
      <c r="D371" s="107">
        <v>403</v>
      </c>
      <c r="E371" s="108">
        <v>348</v>
      </c>
      <c r="F371" s="109">
        <f>SUM(E371/D371)</f>
        <v>0.8635235732009926</v>
      </c>
      <c r="G371" s="110">
        <f>13/4</f>
        <v>3.25</v>
      </c>
    </row>
    <row r="372" spans="1:7" ht="15.95" customHeight="1" x14ac:dyDescent="0.25">
      <c r="A372" s="106" t="s">
        <v>791</v>
      </c>
      <c r="B372" s="106" t="s">
        <v>1131</v>
      </c>
      <c r="C372" s="106" t="s">
        <v>792</v>
      </c>
      <c r="D372" s="107">
        <v>429</v>
      </c>
      <c r="E372" s="108">
        <v>354</v>
      </c>
      <c r="F372" s="109">
        <f>SUM(E372/D372)</f>
        <v>0.82517482517482521</v>
      </c>
    </row>
    <row r="373" spans="1:7" ht="15.95" customHeight="1" x14ac:dyDescent="0.25">
      <c r="A373" s="106" t="s">
        <v>1132</v>
      </c>
      <c r="B373" s="106" t="s">
        <v>1131</v>
      </c>
      <c r="C373" s="106" t="s">
        <v>1133</v>
      </c>
      <c r="D373" s="107">
        <v>645</v>
      </c>
      <c r="E373" s="108">
        <v>514</v>
      </c>
      <c r="F373" s="109">
        <f>SUM(E373/D373)</f>
        <v>0.79689922480620157</v>
      </c>
    </row>
    <row r="374" spans="1:7" ht="15.95" customHeight="1" x14ac:dyDescent="0.25">
      <c r="A374" s="106" t="s">
        <v>795</v>
      </c>
      <c r="B374" s="106" t="s">
        <v>1131</v>
      </c>
      <c r="C374" s="106" t="s">
        <v>796</v>
      </c>
      <c r="D374" s="107">
        <v>1083</v>
      </c>
      <c r="E374" s="108">
        <v>857</v>
      </c>
      <c r="F374" s="109">
        <f>SUM(E374/D374)</f>
        <v>0.79132040627885503</v>
      </c>
    </row>
    <row r="375" spans="1:7" ht="15.95" customHeight="1" x14ac:dyDescent="0.25">
      <c r="A375" s="106"/>
      <c r="B375" s="106"/>
      <c r="C375" s="106"/>
      <c r="D375" s="107"/>
      <c r="E375" s="108"/>
      <c r="F375" s="109"/>
    </row>
    <row r="376" spans="1:7" ht="15.95" customHeight="1" x14ac:dyDescent="0.25">
      <c r="A376" s="106" t="s">
        <v>800</v>
      </c>
      <c r="B376" s="106" t="s">
        <v>1134</v>
      </c>
      <c r="C376" s="106" t="s">
        <v>801</v>
      </c>
      <c r="D376" s="107">
        <v>468</v>
      </c>
      <c r="E376" s="108">
        <v>440</v>
      </c>
      <c r="F376" s="109">
        <f>SUM(E376/D376)</f>
        <v>0.94017094017094016</v>
      </c>
      <c r="G376" s="110">
        <f>10/4</f>
        <v>2.5</v>
      </c>
    </row>
    <row r="377" spans="1:7" ht="15.95" customHeight="1" x14ac:dyDescent="0.25">
      <c r="A377" s="106" t="s">
        <v>1135</v>
      </c>
      <c r="B377" s="106" t="s">
        <v>1134</v>
      </c>
      <c r="C377" s="106" t="s">
        <v>1136</v>
      </c>
      <c r="D377" s="107">
        <v>325</v>
      </c>
      <c r="E377" s="108">
        <v>290</v>
      </c>
      <c r="F377" s="109">
        <f>SUM(E377/D377)</f>
        <v>0.89230769230769236</v>
      </c>
    </row>
    <row r="378" spans="1:7" ht="15.95" customHeight="1" x14ac:dyDescent="0.25">
      <c r="A378" s="106" t="s">
        <v>802</v>
      </c>
      <c r="B378" s="106" t="s">
        <v>1134</v>
      </c>
      <c r="C378" s="106" t="s">
        <v>803</v>
      </c>
      <c r="D378" s="107">
        <v>721</v>
      </c>
      <c r="E378" s="108">
        <v>643</v>
      </c>
      <c r="F378" s="109">
        <f>SUM(E378/D378)</f>
        <v>0.89181692094313458</v>
      </c>
    </row>
    <row r="379" spans="1:7" ht="15.95" customHeight="1" x14ac:dyDescent="0.25">
      <c r="A379" s="106"/>
      <c r="B379" s="111"/>
      <c r="C379" s="106"/>
      <c r="D379" s="107"/>
      <c r="E379" s="108"/>
      <c r="F379" s="109"/>
    </row>
    <row r="380" spans="1:7" ht="15.95" customHeight="1" x14ac:dyDescent="0.25">
      <c r="A380" s="106" t="s">
        <v>807</v>
      </c>
      <c r="B380" s="106" t="s">
        <v>805</v>
      </c>
      <c r="C380" s="106" t="s">
        <v>808</v>
      </c>
      <c r="D380" s="107">
        <v>512</v>
      </c>
      <c r="E380" s="108">
        <v>493</v>
      </c>
      <c r="F380" s="109">
        <f t="shared" ref="F380:F385" si="18">SUM(E380/D380)</f>
        <v>0.962890625</v>
      </c>
      <c r="G380" s="110">
        <f>24/4</f>
        <v>6</v>
      </c>
    </row>
    <row r="381" spans="1:7" ht="15.95" customHeight="1" x14ac:dyDescent="0.25">
      <c r="A381" s="106" t="s">
        <v>809</v>
      </c>
      <c r="B381" s="106" t="s">
        <v>805</v>
      </c>
      <c r="C381" s="106" t="s">
        <v>1137</v>
      </c>
      <c r="D381" s="107">
        <v>379</v>
      </c>
      <c r="E381" s="108">
        <v>357</v>
      </c>
      <c r="F381" s="109">
        <f t="shared" si="18"/>
        <v>0.94195250659630603</v>
      </c>
    </row>
    <row r="382" spans="1:7" ht="15.95" customHeight="1" x14ac:dyDescent="0.25">
      <c r="A382" s="106" t="s">
        <v>804</v>
      </c>
      <c r="B382" s="106" t="s">
        <v>805</v>
      </c>
      <c r="C382" s="106" t="s">
        <v>806</v>
      </c>
      <c r="D382" s="107">
        <v>395</v>
      </c>
      <c r="E382" s="108">
        <v>372</v>
      </c>
      <c r="F382" s="109">
        <f t="shared" si="18"/>
        <v>0.9417721518987342</v>
      </c>
    </row>
    <row r="383" spans="1:7" ht="15.95" customHeight="1" x14ac:dyDescent="0.25">
      <c r="A383" s="106" t="s">
        <v>811</v>
      </c>
      <c r="B383" s="106" t="s">
        <v>805</v>
      </c>
      <c r="C383" s="106" t="s">
        <v>812</v>
      </c>
      <c r="D383" s="107">
        <v>421</v>
      </c>
      <c r="E383" s="108">
        <v>392</v>
      </c>
      <c r="F383" s="109">
        <f t="shared" si="18"/>
        <v>0.93111638954869358</v>
      </c>
    </row>
    <row r="384" spans="1:7" ht="15.95" customHeight="1" x14ac:dyDescent="0.25">
      <c r="A384" s="106" t="s">
        <v>813</v>
      </c>
      <c r="B384" s="106" t="s">
        <v>805</v>
      </c>
      <c r="C384" s="106" t="s">
        <v>814</v>
      </c>
      <c r="D384" s="107">
        <v>130</v>
      </c>
      <c r="E384" s="108">
        <v>120</v>
      </c>
      <c r="F384" s="109">
        <f t="shared" si="18"/>
        <v>0.92307692307692313</v>
      </c>
    </row>
    <row r="385" spans="1:7" ht="15.95" customHeight="1" x14ac:dyDescent="0.25">
      <c r="A385" s="106" t="s">
        <v>815</v>
      </c>
      <c r="B385" s="106" t="s">
        <v>805</v>
      </c>
      <c r="C385" s="106" t="s">
        <v>816</v>
      </c>
      <c r="D385" s="107">
        <v>567</v>
      </c>
      <c r="E385" s="108">
        <v>510</v>
      </c>
      <c r="F385" s="109">
        <f t="shared" si="18"/>
        <v>0.89947089947089942</v>
      </c>
    </row>
    <row r="386" spans="1:7" ht="15.95" customHeight="1" x14ac:dyDescent="0.25">
      <c r="A386" s="106"/>
      <c r="B386" s="106"/>
      <c r="C386" s="106"/>
      <c r="D386" s="107"/>
      <c r="E386" s="108"/>
      <c r="F386" s="109"/>
    </row>
    <row r="387" spans="1:7" ht="15.95" customHeight="1" x14ac:dyDescent="0.25">
      <c r="A387" s="106" t="s">
        <v>820</v>
      </c>
      <c r="B387" s="106" t="s">
        <v>818</v>
      </c>
      <c r="C387" s="106" t="s">
        <v>821</v>
      </c>
      <c r="D387" s="107">
        <v>506</v>
      </c>
      <c r="E387" s="108">
        <v>452</v>
      </c>
      <c r="F387" s="109">
        <f>SUM(E387/D387)</f>
        <v>0.89328063241106714</v>
      </c>
      <c r="G387" s="110">
        <f>6/4</f>
        <v>1.5</v>
      </c>
    </row>
    <row r="388" spans="1:7" ht="15.95" customHeight="1" x14ac:dyDescent="0.25">
      <c r="A388" s="106" t="s">
        <v>817</v>
      </c>
      <c r="B388" s="106" t="s">
        <v>818</v>
      </c>
      <c r="C388" s="106" t="s">
        <v>819</v>
      </c>
      <c r="D388" s="107">
        <v>488</v>
      </c>
      <c r="E388" s="108">
        <v>420</v>
      </c>
      <c r="F388" s="109">
        <f>SUM(E388/D388)</f>
        <v>0.86065573770491799</v>
      </c>
    </row>
    <row r="389" spans="1:7" ht="15.95" customHeight="1" x14ac:dyDescent="0.25">
      <c r="A389" s="106"/>
      <c r="B389" s="106"/>
      <c r="C389" s="106"/>
      <c r="D389" s="107"/>
      <c r="E389" s="108"/>
      <c r="F389" s="109"/>
    </row>
    <row r="390" spans="1:7" ht="15.95" customHeight="1" x14ac:dyDescent="0.25">
      <c r="A390" s="106" t="s">
        <v>822</v>
      </c>
      <c r="B390" s="111" t="s">
        <v>1138</v>
      </c>
      <c r="C390" s="106" t="s">
        <v>824</v>
      </c>
      <c r="D390" s="107">
        <v>154</v>
      </c>
      <c r="E390" s="108">
        <v>147</v>
      </c>
      <c r="F390" s="109">
        <f>SUM(E390/D390)</f>
        <v>0.95454545454545459</v>
      </c>
      <c r="G390" s="110">
        <f>10/4</f>
        <v>2.5</v>
      </c>
    </row>
    <row r="391" spans="1:7" ht="15.95" customHeight="1" x14ac:dyDescent="0.25">
      <c r="A391" s="106" t="s">
        <v>827</v>
      </c>
      <c r="B391" s="111" t="s">
        <v>1138</v>
      </c>
      <c r="C391" s="106" t="s">
        <v>828</v>
      </c>
      <c r="D391" s="107">
        <v>273</v>
      </c>
      <c r="E391" s="108">
        <v>260</v>
      </c>
      <c r="F391" s="109">
        <f>SUM(E391/D391)</f>
        <v>0.95238095238095233</v>
      </c>
    </row>
    <row r="392" spans="1:7" ht="15.95" customHeight="1" x14ac:dyDescent="0.25">
      <c r="A392" s="106" t="s">
        <v>825</v>
      </c>
      <c r="B392" s="111" t="s">
        <v>1138</v>
      </c>
      <c r="C392" s="106" t="s">
        <v>826</v>
      </c>
      <c r="D392" s="107">
        <v>430</v>
      </c>
      <c r="E392" s="108">
        <v>406</v>
      </c>
      <c r="F392" s="109">
        <f>SUM(E392/D392)</f>
        <v>0.94418604651162785</v>
      </c>
    </row>
    <row r="393" spans="1:7" ht="15.95" customHeight="1" x14ac:dyDescent="0.25">
      <c r="A393" s="106"/>
      <c r="B393" s="111"/>
      <c r="C393" s="106"/>
      <c r="D393" s="107"/>
      <c r="E393" s="108"/>
      <c r="F393" s="109"/>
    </row>
    <row r="394" spans="1:7" ht="15.95" customHeight="1" x14ac:dyDescent="0.25">
      <c r="A394" s="106" t="s">
        <v>829</v>
      </c>
      <c r="B394" s="106" t="s">
        <v>830</v>
      </c>
      <c r="C394" s="106" t="s">
        <v>1139</v>
      </c>
      <c r="D394" s="107">
        <v>461</v>
      </c>
      <c r="E394" s="108">
        <v>360</v>
      </c>
      <c r="F394" s="109">
        <f>SUM(E394/D394)</f>
        <v>0.78091106290672452</v>
      </c>
      <c r="G394" s="110">
        <f>8/4</f>
        <v>2</v>
      </c>
    </row>
    <row r="395" spans="1:7" ht="15.95" customHeight="1" x14ac:dyDescent="0.25">
      <c r="A395" s="106" t="s">
        <v>832</v>
      </c>
      <c r="B395" s="106" t="s">
        <v>830</v>
      </c>
      <c r="C395" s="106" t="s">
        <v>190</v>
      </c>
      <c r="D395" s="107">
        <v>425</v>
      </c>
      <c r="E395" s="108">
        <v>316</v>
      </c>
      <c r="F395" s="109">
        <f>SUM(E395/D395)</f>
        <v>0.74352941176470588</v>
      </c>
    </row>
    <row r="396" spans="1:7" ht="15.95" customHeight="1" x14ac:dyDescent="0.25">
      <c r="A396" s="106"/>
      <c r="B396" s="106"/>
      <c r="C396" s="106"/>
      <c r="D396" s="107"/>
      <c r="E396" s="108"/>
      <c r="F396" s="109"/>
    </row>
    <row r="397" spans="1:7" ht="15.95" customHeight="1" x14ac:dyDescent="0.25">
      <c r="A397" s="106" t="s">
        <v>836</v>
      </c>
      <c r="B397" s="106" t="s">
        <v>834</v>
      </c>
      <c r="C397" s="106" t="s">
        <v>837</v>
      </c>
      <c r="D397" s="107">
        <v>569</v>
      </c>
      <c r="E397" s="108">
        <v>293</v>
      </c>
      <c r="F397" s="109">
        <f>SUM(E397/D397)</f>
        <v>0.51493848857644986</v>
      </c>
      <c r="G397" s="110">
        <f>10/4</f>
        <v>2.5</v>
      </c>
    </row>
    <row r="398" spans="1:7" ht="15.95" customHeight="1" x14ac:dyDescent="0.25">
      <c r="A398" s="106" t="s">
        <v>833</v>
      </c>
      <c r="B398" s="106" t="s">
        <v>834</v>
      </c>
      <c r="C398" s="106" t="s">
        <v>835</v>
      </c>
      <c r="D398" s="107">
        <v>400</v>
      </c>
      <c r="E398" s="108">
        <v>202</v>
      </c>
      <c r="F398" s="109">
        <f>SUM(E398/D398)</f>
        <v>0.505</v>
      </c>
    </row>
    <row r="399" spans="1:7" ht="15.95" customHeight="1" x14ac:dyDescent="0.25">
      <c r="A399" s="106" t="s">
        <v>838</v>
      </c>
      <c r="B399" s="106" t="s">
        <v>834</v>
      </c>
      <c r="C399" s="106" t="s">
        <v>839</v>
      </c>
      <c r="D399" s="107">
        <v>414</v>
      </c>
      <c r="E399" s="108">
        <v>209</v>
      </c>
      <c r="F399" s="109">
        <f>SUM(E399/D399)</f>
        <v>0.50483091787439616</v>
      </c>
    </row>
    <row r="400" spans="1:7" ht="15.95" customHeight="1" x14ac:dyDescent="0.25">
      <c r="A400" s="106"/>
      <c r="B400" s="106"/>
      <c r="C400" s="106"/>
      <c r="D400" s="107"/>
      <c r="E400" s="108"/>
      <c r="F400" s="109"/>
    </row>
    <row r="401" spans="1:7" ht="15.95" customHeight="1" x14ac:dyDescent="0.25">
      <c r="A401" s="106" t="s">
        <v>840</v>
      </c>
      <c r="B401" s="106" t="s">
        <v>841</v>
      </c>
      <c r="C401" s="106" t="s">
        <v>842</v>
      </c>
      <c r="D401" s="107">
        <v>33</v>
      </c>
      <c r="E401" s="108">
        <v>33</v>
      </c>
      <c r="F401" s="109">
        <f t="shared" ref="F401:F406" si="19">SUM(E401/D401)</f>
        <v>1</v>
      </c>
      <c r="G401" s="110">
        <f>24/4</f>
        <v>6</v>
      </c>
    </row>
    <row r="402" spans="1:7" ht="15.95" customHeight="1" x14ac:dyDescent="0.25">
      <c r="A402" s="106" t="s">
        <v>852</v>
      </c>
      <c r="B402" s="106" t="s">
        <v>841</v>
      </c>
      <c r="C402" s="106" t="s">
        <v>853</v>
      </c>
      <c r="D402" s="107">
        <v>417</v>
      </c>
      <c r="E402" s="108">
        <v>339</v>
      </c>
      <c r="F402" s="109">
        <f t="shared" si="19"/>
        <v>0.81294964028776984</v>
      </c>
    </row>
    <row r="403" spans="1:7" ht="15.95" customHeight="1" x14ac:dyDescent="0.25">
      <c r="A403" s="106" t="s">
        <v>1140</v>
      </c>
      <c r="B403" s="106" t="s">
        <v>841</v>
      </c>
      <c r="C403" s="106" t="s">
        <v>1141</v>
      </c>
      <c r="D403" s="107">
        <v>573</v>
      </c>
      <c r="E403" s="108">
        <v>449</v>
      </c>
      <c r="F403" s="109">
        <f t="shared" si="19"/>
        <v>0.78359511343804533</v>
      </c>
    </row>
    <row r="404" spans="1:7" ht="15.95" customHeight="1" x14ac:dyDescent="0.25">
      <c r="A404" s="106" t="s">
        <v>1142</v>
      </c>
      <c r="B404" s="106" t="s">
        <v>841</v>
      </c>
      <c r="C404" s="106" t="s">
        <v>1143</v>
      </c>
      <c r="D404" s="107">
        <v>586</v>
      </c>
      <c r="E404" s="108">
        <v>447</v>
      </c>
      <c r="F404" s="109">
        <f t="shared" si="19"/>
        <v>0.76279863481228671</v>
      </c>
    </row>
    <row r="405" spans="1:7" ht="15.95" customHeight="1" x14ac:dyDescent="0.25">
      <c r="A405" s="106" t="s">
        <v>1144</v>
      </c>
      <c r="B405" s="106" t="s">
        <v>841</v>
      </c>
      <c r="C405" s="106" t="s">
        <v>1145</v>
      </c>
      <c r="D405" s="107">
        <v>548</v>
      </c>
      <c r="E405" s="108">
        <v>416</v>
      </c>
      <c r="F405" s="109">
        <f t="shared" si="19"/>
        <v>0.75912408759124084</v>
      </c>
    </row>
    <row r="406" spans="1:7" ht="15.95" customHeight="1" x14ac:dyDescent="0.25">
      <c r="A406" s="106" t="s">
        <v>1146</v>
      </c>
      <c r="B406" s="106" t="s">
        <v>841</v>
      </c>
      <c r="C406" s="106" t="s">
        <v>1147</v>
      </c>
      <c r="D406" s="107">
        <v>472</v>
      </c>
      <c r="E406" s="108">
        <v>349</v>
      </c>
      <c r="F406" s="109">
        <f t="shared" si="19"/>
        <v>0.73940677966101698</v>
      </c>
    </row>
    <row r="407" spans="1:7" ht="15.95" customHeight="1" x14ac:dyDescent="0.25">
      <c r="A407" s="106"/>
      <c r="B407" s="106"/>
      <c r="C407" s="106"/>
      <c r="D407" s="107"/>
      <c r="E407" s="108"/>
      <c r="F407" s="109"/>
    </row>
    <row r="408" spans="1:7" ht="15.95" customHeight="1" x14ac:dyDescent="0.25">
      <c r="A408" s="106" t="s">
        <v>854</v>
      </c>
      <c r="B408" s="106" t="s">
        <v>855</v>
      </c>
      <c r="C408" s="106" t="s">
        <v>856</v>
      </c>
      <c r="D408" s="107">
        <v>602</v>
      </c>
      <c r="E408" s="108">
        <v>241</v>
      </c>
      <c r="F408" s="109">
        <f>SUM(E408/D408)</f>
        <v>0.40033222591362128</v>
      </c>
      <c r="G408" s="110">
        <f>20/4</f>
        <v>5</v>
      </c>
    </row>
    <row r="409" spans="1:7" ht="15.95" customHeight="1" x14ac:dyDescent="0.25">
      <c r="A409" s="106" t="s">
        <v>857</v>
      </c>
      <c r="B409" s="106" t="s">
        <v>855</v>
      </c>
      <c r="C409" s="106" t="s">
        <v>858</v>
      </c>
      <c r="D409" s="107">
        <v>697</v>
      </c>
      <c r="E409" s="108">
        <v>236</v>
      </c>
      <c r="F409" s="109">
        <f>SUM(E409/D409)</f>
        <v>0.33859397417503589</v>
      </c>
    </row>
    <row r="410" spans="1:7" ht="15.95" customHeight="1" x14ac:dyDescent="0.25">
      <c r="A410" s="106" t="s">
        <v>1148</v>
      </c>
      <c r="B410" s="106" t="s">
        <v>855</v>
      </c>
      <c r="C410" s="106" t="s">
        <v>1149</v>
      </c>
      <c r="D410" s="107">
        <v>487</v>
      </c>
      <c r="E410" s="108">
        <v>150</v>
      </c>
      <c r="F410" s="109">
        <f>SUM(E410/D410)</f>
        <v>0.30800821355236141</v>
      </c>
    </row>
    <row r="411" spans="1:7" ht="15.95" customHeight="1" x14ac:dyDescent="0.25">
      <c r="A411" s="106" t="s">
        <v>859</v>
      </c>
      <c r="B411" s="106" t="s">
        <v>855</v>
      </c>
      <c r="C411" s="106" t="s">
        <v>860</v>
      </c>
      <c r="D411" s="107">
        <v>794</v>
      </c>
      <c r="E411" s="108">
        <v>233</v>
      </c>
      <c r="F411" s="109">
        <f>SUM(E411/D411)</f>
        <v>0.29345088161209065</v>
      </c>
    </row>
    <row r="412" spans="1:7" ht="15.95" customHeight="1" x14ac:dyDescent="0.25">
      <c r="A412" s="106" t="s">
        <v>861</v>
      </c>
      <c r="B412" s="106" t="s">
        <v>855</v>
      </c>
      <c r="C412" s="106" t="s">
        <v>331</v>
      </c>
      <c r="D412" s="107">
        <v>826</v>
      </c>
      <c r="E412" s="108">
        <v>240</v>
      </c>
      <c r="F412" s="109">
        <f>SUM(E412/D412)</f>
        <v>0.29055690072639223</v>
      </c>
    </row>
    <row r="413" spans="1:7" ht="15.95" customHeight="1" x14ac:dyDescent="0.25">
      <c r="A413" s="106"/>
      <c r="B413" s="106"/>
      <c r="C413" s="106"/>
      <c r="D413" s="107"/>
      <c r="E413" s="108"/>
      <c r="F413" s="109"/>
    </row>
    <row r="414" spans="1:7" ht="15.95" customHeight="1" x14ac:dyDescent="0.25">
      <c r="A414" s="106" t="s">
        <v>864</v>
      </c>
      <c r="B414" s="106" t="s">
        <v>865</v>
      </c>
      <c r="C414" s="106" t="s">
        <v>1150</v>
      </c>
      <c r="D414" s="107">
        <v>81</v>
      </c>
      <c r="E414" s="108">
        <v>75</v>
      </c>
      <c r="F414" s="109">
        <f t="shared" ref="F414:F423" si="20">SUM(E414/D414)</f>
        <v>0.92592592592592593</v>
      </c>
      <c r="G414" s="110">
        <f>38/4</f>
        <v>9.5</v>
      </c>
    </row>
    <row r="415" spans="1:7" ht="15.95" customHeight="1" x14ac:dyDescent="0.25">
      <c r="A415" s="106" t="s">
        <v>869</v>
      </c>
      <c r="B415" s="106" t="s">
        <v>865</v>
      </c>
      <c r="C415" s="106" t="s">
        <v>1151</v>
      </c>
      <c r="D415" s="107">
        <v>194</v>
      </c>
      <c r="E415" s="108">
        <v>164</v>
      </c>
      <c r="F415" s="109">
        <f t="shared" si="20"/>
        <v>0.84536082474226804</v>
      </c>
    </row>
    <row r="416" spans="1:7" ht="15.95" customHeight="1" x14ac:dyDescent="0.25">
      <c r="A416" s="106" t="s">
        <v>867</v>
      </c>
      <c r="B416" s="106" t="s">
        <v>865</v>
      </c>
      <c r="C416" s="106" t="s">
        <v>868</v>
      </c>
      <c r="D416" s="107">
        <v>1551</v>
      </c>
      <c r="E416" s="108">
        <v>1291</v>
      </c>
      <c r="F416" s="109">
        <f t="shared" si="20"/>
        <v>0.83236621534493871</v>
      </c>
    </row>
    <row r="417" spans="1:7" ht="15.95" customHeight="1" x14ac:dyDescent="0.25">
      <c r="A417" s="106" t="s">
        <v>873</v>
      </c>
      <c r="B417" s="106" t="s">
        <v>865</v>
      </c>
      <c r="C417" s="106" t="s">
        <v>1152</v>
      </c>
      <c r="D417" s="107">
        <v>279</v>
      </c>
      <c r="E417" s="108">
        <v>224</v>
      </c>
      <c r="F417" s="109">
        <f t="shared" si="20"/>
        <v>0.80286738351254483</v>
      </c>
    </row>
    <row r="418" spans="1:7" ht="15.95" customHeight="1" x14ac:dyDescent="0.25">
      <c r="A418" s="106" t="s">
        <v>1153</v>
      </c>
      <c r="B418" s="106" t="s">
        <v>865</v>
      </c>
      <c r="C418" s="106" t="s">
        <v>1154</v>
      </c>
      <c r="D418" s="107">
        <v>88</v>
      </c>
      <c r="E418" s="108">
        <v>69</v>
      </c>
      <c r="F418" s="109">
        <f t="shared" si="20"/>
        <v>0.78409090909090906</v>
      </c>
    </row>
    <row r="419" spans="1:7" ht="15.95" customHeight="1" x14ac:dyDescent="0.25">
      <c r="A419" s="106" t="s">
        <v>875</v>
      </c>
      <c r="B419" s="106" t="s">
        <v>865</v>
      </c>
      <c r="C419" s="106" t="s">
        <v>876</v>
      </c>
      <c r="D419" s="107">
        <v>314</v>
      </c>
      <c r="E419" s="108">
        <v>239</v>
      </c>
      <c r="F419" s="109">
        <f t="shared" si="20"/>
        <v>0.76114649681528668</v>
      </c>
    </row>
    <row r="420" spans="1:7" ht="15.95" customHeight="1" x14ac:dyDescent="0.25">
      <c r="A420" s="106" t="s">
        <v>879</v>
      </c>
      <c r="B420" s="106" t="s">
        <v>865</v>
      </c>
      <c r="C420" s="106" t="s">
        <v>1155</v>
      </c>
      <c r="D420" s="107">
        <v>525</v>
      </c>
      <c r="E420" s="108">
        <v>397</v>
      </c>
      <c r="F420" s="109">
        <f t="shared" si="20"/>
        <v>0.75619047619047619</v>
      </c>
    </row>
    <row r="421" spans="1:7" ht="15.95" customHeight="1" x14ac:dyDescent="0.25">
      <c r="A421" s="106" t="s">
        <v>877</v>
      </c>
      <c r="B421" s="106" t="s">
        <v>865</v>
      </c>
      <c r="C421" s="106" t="s">
        <v>878</v>
      </c>
      <c r="D421" s="107">
        <v>236</v>
      </c>
      <c r="E421" s="108">
        <v>176</v>
      </c>
      <c r="F421" s="109">
        <f t="shared" si="20"/>
        <v>0.74576271186440679</v>
      </c>
    </row>
    <row r="422" spans="1:7" ht="15.95" customHeight="1" x14ac:dyDescent="0.25">
      <c r="A422" s="106" t="s">
        <v>1156</v>
      </c>
      <c r="B422" s="106" t="s">
        <v>865</v>
      </c>
      <c r="C422" s="106" t="s">
        <v>1157</v>
      </c>
      <c r="D422" s="107">
        <v>471</v>
      </c>
      <c r="E422" s="108">
        <v>334</v>
      </c>
      <c r="F422" s="109">
        <f t="shared" si="20"/>
        <v>0.70912951167728233</v>
      </c>
    </row>
    <row r="423" spans="1:7" ht="15.95" customHeight="1" x14ac:dyDescent="0.25">
      <c r="A423" s="106" t="s">
        <v>1158</v>
      </c>
      <c r="B423" s="106" t="s">
        <v>865</v>
      </c>
      <c r="C423" s="106" t="s">
        <v>1159</v>
      </c>
      <c r="D423" s="107">
        <v>270</v>
      </c>
      <c r="E423" s="108">
        <v>191</v>
      </c>
      <c r="F423" s="109">
        <f t="shared" si="20"/>
        <v>0.70740740740740737</v>
      </c>
    </row>
    <row r="424" spans="1:7" ht="15.95" customHeight="1" x14ac:dyDescent="0.25">
      <c r="A424" s="106"/>
      <c r="B424" s="106"/>
      <c r="C424" s="106"/>
      <c r="D424" s="107"/>
      <c r="E424" s="108"/>
      <c r="F424" s="109"/>
    </row>
    <row r="425" spans="1:7" ht="15.95" customHeight="1" x14ac:dyDescent="0.25">
      <c r="A425" s="106" t="s">
        <v>883</v>
      </c>
      <c r="B425" s="106" t="s">
        <v>1160</v>
      </c>
      <c r="C425" s="106" t="s">
        <v>885</v>
      </c>
      <c r="D425" s="107">
        <v>275</v>
      </c>
      <c r="E425" s="108">
        <v>233</v>
      </c>
      <c r="F425" s="109">
        <f t="shared" ref="F425:F431" si="21">SUM(E425/D425)</f>
        <v>0.84727272727272729</v>
      </c>
      <c r="G425" s="110">
        <f>26/4</f>
        <v>6.5</v>
      </c>
    </row>
    <row r="426" spans="1:7" ht="15.95" customHeight="1" x14ac:dyDescent="0.25">
      <c r="A426" s="106" t="s">
        <v>888</v>
      </c>
      <c r="B426" s="106" t="s">
        <v>1160</v>
      </c>
      <c r="C426" s="106" t="s">
        <v>1161</v>
      </c>
      <c r="D426" s="107">
        <v>159</v>
      </c>
      <c r="E426" s="108">
        <v>129</v>
      </c>
      <c r="F426" s="109">
        <f t="shared" si="21"/>
        <v>0.81132075471698117</v>
      </c>
    </row>
    <row r="427" spans="1:7" ht="15.95" customHeight="1" x14ac:dyDescent="0.25">
      <c r="A427" s="106" t="s">
        <v>886</v>
      </c>
      <c r="B427" s="106" t="s">
        <v>1160</v>
      </c>
      <c r="C427" s="106" t="s">
        <v>1162</v>
      </c>
      <c r="D427" s="107">
        <v>643</v>
      </c>
      <c r="E427" s="108">
        <v>488</v>
      </c>
      <c r="F427" s="109">
        <f t="shared" si="21"/>
        <v>0.75894245723172626</v>
      </c>
    </row>
    <row r="428" spans="1:7" ht="20.25" customHeight="1" x14ac:dyDescent="0.25">
      <c r="A428" s="106" t="s">
        <v>890</v>
      </c>
      <c r="B428" s="106" t="s">
        <v>1160</v>
      </c>
      <c r="C428" s="106" t="s">
        <v>891</v>
      </c>
      <c r="D428" s="107">
        <v>177</v>
      </c>
      <c r="E428" s="108">
        <v>130</v>
      </c>
      <c r="F428" s="109">
        <f t="shared" si="21"/>
        <v>0.7344632768361582</v>
      </c>
    </row>
    <row r="429" spans="1:7" ht="15.95" customHeight="1" x14ac:dyDescent="0.25">
      <c r="A429" s="106" t="s">
        <v>892</v>
      </c>
      <c r="B429" s="106" t="s">
        <v>1160</v>
      </c>
      <c r="C429" s="106" t="s">
        <v>893</v>
      </c>
      <c r="D429" s="107">
        <v>99</v>
      </c>
      <c r="E429" s="108">
        <v>72</v>
      </c>
      <c r="F429" s="109">
        <f t="shared" si="21"/>
        <v>0.72727272727272729</v>
      </c>
    </row>
    <row r="430" spans="1:7" ht="15.95" customHeight="1" x14ac:dyDescent="0.25">
      <c r="A430" s="106" t="s">
        <v>894</v>
      </c>
      <c r="B430" s="106" t="s">
        <v>1160</v>
      </c>
      <c r="C430" s="106" t="s">
        <v>1163</v>
      </c>
      <c r="D430" s="107">
        <v>3692</v>
      </c>
      <c r="E430" s="108">
        <v>2604</v>
      </c>
      <c r="F430" s="109">
        <f t="shared" si="21"/>
        <v>0.7053087757313109</v>
      </c>
    </row>
    <row r="431" spans="1:7" ht="15.95" customHeight="1" x14ac:dyDescent="0.25">
      <c r="A431" s="106" t="s">
        <v>1164</v>
      </c>
      <c r="B431" s="106" t="s">
        <v>1160</v>
      </c>
      <c r="C431" s="106" t="s">
        <v>1165</v>
      </c>
      <c r="D431" s="107">
        <v>462</v>
      </c>
      <c r="E431" s="108">
        <v>309</v>
      </c>
      <c r="F431" s="109">
        <f t="shared" si="21"/>
        <v>0.66883116883116878</v>
      </c>
    </row>
    <row r="432" spans="1:7" ht="15.95" customHeight="1" x14ac:dyDescent="0.25">
      <c r="A432" s="106"/>
      <c r="B432" s="106"/>
      <c r="C432" s="106"/>
      <c r="D432" s="107"/>
      <c r="E432" s="108"/>
      <c r="F432" s="109"/>
    </row>
    <row r="433" spans="1:7" ht="15.95" customHeight="1" x14ac:dyDescent="0.25">
      <c r="A433" s="106" t="s">
        <v>1166</v>
      </c>
      <c r="B433" s="111" t="s">
        <v>1167</v>
      </c>
      <c r="C433" s="106" t="s">
        <v>1168</v>
      </c>
      <c r="D433" s="107">
        <v>60</v>
      </c>
      <c r="E433" s="108">
        <v>11</v>
      </c>
      <c r="F433" s="109">
        <f t="shared" ref="F433:F438" si="22">SUM(E433/D433)</f>
        <v>0.18333333333333332</v>
      </c>
      <c r="G433" s="110">
        <f>1/4</f>
        <v>0.25</v>
      </c>
    </row>
    <row r="434" spans="1:7" ht="15.95" customHeight="1" x14ac:dyDescent="0.25">
      <c r="A434" s="106"/>
      <c r="B434" s="111"/>
      <c r="C434" s="106"/>
      <c r="D434" s="107"/>
      <c r="E434" s="108"/>
      <c r="F434" s="109"/>
    </row>
    <row r="435" spans="1:7" ht="15.95" customHeight="1" x14ac:dyDescent="0.25">
      <c r="A435" s="106" t="s">
        <v>1169</v>
      </c>
      <c r="B435" s="111" t="s">
        <v>1170</v>
      </c>
      <c r="C435" s="106" t="s">
        <v>1171</v>
      </c>
      <c r="D435" s="107">
        <v>58</v>
      </c>
      <c r="E435" s="108">
        <v>56</v>
      </c>
      <c r="F435" s="109">
        <f>SUM(E435/D435)</f>
        <v>0.96551724137931039</v>
      </c>
      <c r="G435" s="110">
        <f>5/4</f>
        <v>1.25</v>
      </c>
    </row>
    <row r="436" spans="1:7" ht="15.95" customHeight="1" x14ac:dyDescent="0.25">
      <c r="A436" s="106" t="s">
        <v>1172</v>
      </c>
      <c r="B436" s="111" t="s">
        <v>1170</v>
      </c>
      <c r="C436" s="106" t="s">
        <v>1173</v>
      </c>
      <c r="D436" s="107">
        <v>26</v>
      </c>
      <c r="E436" s="108">
        <v>23</v>
      </c>
      <c r="F436" s="109">
        <f>SUM(E436/D436)</f>
        <v>0.88461538461538458</v>
      </c>
    </row>
    <row r="437" spans="1:7" ht="15.95" customHeight="1" x14ac:dyDescent="0.25">
      <c r="A437" s="106"/>
      <c r="B437" s="111"/>
      <c r="C437" s="106"/>
      <c r="D437" s="107"/>
      <c r="E437" s="108"/>
      <c r="F437" s="109"/>
    </row>
    <row r="438" spans="1:7" ht="15.95" customHeight="1" x14ac:dyDescent="0.25">
      <c r="A438" s="106" t="s">
        <v>1174</v>
      </c>
      <c r="B438" s="111" t="s">
        <v>1175</v>
      </c>
      <c r="C438" s="106" t="s">
        <v>1176</v>
      </c>
      <c r="D438" s="107">
        <v>472</v>
      </c>
      <c r="E438" s="108">
        <v>407</v>
      </c>
      <c r="F438" s="109">
        <f t="shared" si="22"/>
        <v>0.86228813559322037</v>
      </c>
      <c r="G438" s="110">
        <f>1/4</f>
        <v>0.25</v>
      </c>
    </row>
    <row r="439" spans="1:7" ht="15.95" customHeight="1" x14ac:dyDescent="0.25">
      <c r="A439" s="106"/>
      <c r="B439" s="111"/>
      <c r="C439" s="106"/>
      <c r="D439" s="107"/>
      <c r="E439" s="108"/>
      <c r="F439" s="109"/>
    </row>
    <row r="440" spans="1:7" ht="15.95" customHeight="1" x14ac:dyDescent="0.25">
      <c r="A440" s="106" t="s">
        <v>1177</v>
      </c>
      <c r="B440" s="111" t="s">
        <v>1178</v>
      </c>
      <c r="C440" s="106" t="s">
        <v>1179</v>
      </c>
      <c r="D440" s="107">
        <v>1</v>
      </c>
      <c r="E440" s="108">
        <v>1</v>
      </c>
      <c r="F440" s="109">
        <f>SUM(E440/D440)</f>
        <v>1</v>
      </c>
      <c r="G440" s="110">
        <f>12/4</f>
        <v>3</v>
      </c>
    </row>
    <row r="441" spans="1:7" ht="15.95" customHeight="1" x14ac:dyDescent="0.25">
      <c r="A441" s="106" t="s">
        <v>902</v>
      </c>
      <c r="B441" s="111" t="s">
        <v>1178</v>
      </c>
      <c r="C441" s="106" t="s">
        <v>903</v>
      </c>
      <c r="D441" s="107">
        <v>7</v>
      </c>
      <c r="E441" s="108">
        <v>6</v>
      </c>
      <c r="F441" s="109">
        <f>SUM(E441/D441)</f>
        <v>0.8571428571428571</v>
      </c>
    </row>
    <row r="442" spans="1:7" ht="15.95" customHeight="1" x14ac:dyDescent="0.25">
      <c r="A442" s="106" t="s">
        <v>904</v>
      </c>
      <c r="B442" s="111" t="s">
        <v>1178</v>
      </c>
      <c r="C442" s="106" t="s">
        <v>905</v>
      </c>
      <c r="D442" s="107">
        <v>12</v>
      </c>
      <c r="E442" s="108">
        <v>10</v>
      </c>
      <c r="F442" s="109">
        <f>SUM(E442/D442)</f>
        <v>0.83333333333333337</v>
      </c>
    </row>
    <row r="443" spans="1:7" ht="15.95" customHeight="1" x14ac:dyDescent="0.25">
      <c r="A443" s="106"/>
      <c r="B443" s="111"/>
      <c r="C443" s="106"/>
      <c r="D443" s="107"/>
      <c r="E443" s="108"/>
      <c r="F443" s="109"/>
    </row>
    <row r="444" spans="1:7" ht="15.95" customHeight="1" x14ac:dyDescent="0.25">
      <c r="A444" s="106" t="s">
        <v>1180</v>
      </c>
      <c r="B444" s="106" t="s">
        <v>1181</v>
      </c>
      <c r="C444" s="106" t="s">
        <v>1182</v>
      </c>
      <c r="D444" s="107">
        <v>206</v>
      </c>
      <c r="E444" s="108">
        <v>43</v>
      </c>
      <c r="F444" s="109">
        <f t="shared" ref="F444:F446" si="23">SUM(E444/D444)</f>
        <v>0.20873786407766989</v>
      </c>
      <c r="G444" s="110">
        <f>1/4</f>
        <v>0.25</v>
      </c>
    </row>
    <row r="445" spans="1:7" ht="15.95" customHeight="1" x14ac:dyDescent="0.25">
      <c r="A445" s="106"/>
      <c r="B445" s="106"/>
      <c r="C445" s="106"/>
      <c r="D445" s="107"/>
      <c r="E445" s="108"/>
      <c r="F445" s="109"/>
    </row>
    <row r="446" spans="1:7" ht="15.95" customHeight="1" x14ac:dyDescent="0.25">
      <c r="A446" s="106" t="s">
        <v>1183</v>
      </c>
      <c r="B446" s="106" t="s">
        <v>1184</v>
      </c>
      <c r="C446" s="106" t="s">
        <v>1184</v>
      </c>
      <c r="D446" s="107">
        <v>251</v>
      </c>
      <c r="E446" s="108">
        <v>33</v>
      </c>
      <c r="F446" s="109">
        <f t="shared" si="23"/>
        <v>0.13147410358565736</v>
      </c>
      <c r="G446" s="110">
        <f>1/4</f>
        <v>0.25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/>
  </sheetViews>
  <sheetFormatPr defaultRowHeight="15" x14ac:dyDescent="0.25"/>
  <cols>
    <col min="1" max="1" width="20.140625" customWidth="1"/>
    <col min="2" max="2" width="17.5703125" customWidth="1"/>
    <col min="3" max="3" width="16.7109375" customWidth="1"/>
  </cols>
  <sheetData>
    <row r="1" spans="1:3" s="12" customFormat="1" x14ac:dyDescent="0.25">
      <c r="A1" s="12" t="s">
        <v>139</v>
      </c>
    </row>
    <row r="2" spans="1:3" s="12" customFormat="1" x14ac:dyDescent="0.25">
      <c r="A2" s="12" t="s">
        <v>141</v>
      </c>
    </row>
    <row r="3" spans="1:3" s="12" customFormat="1" x14ac:dyDescent="0.25"/>
    <row r="4" spans="1:3" ht="30" x14ac:dyDescent="0.25">
      <c r="A4" s="11" t="s">
        <v>138</v>
      </c>
      <c r="B4" s="10" t="s">
        <v>136</v>
      </c>
      <c r="C4" s="10" t="s">
        <v>137</v>
      </c>
    </row>
    <row r="5" spans="1:3" s="14" customFormat="1" x14ac:dyDescent="0.25">
      <c r="A5" s="14">
        <v>3531202775.0500002</v>
      </c>
      <c r="B5" s="14">
        <v>742488.75</v>
      </c>
      <c r="C5" s="13">
        <f>A5/B5</f>
        <v>4755.9007123676956</v>
      </c>
    </row>
    <row r="6" spans="1:3" ht="12.7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topLeftCell="A2" workbookViewId="0">
      <selection activeCell="C12" sqref="C12"/>
    </sheetView>
  </sheetViews>
  <sheetFormatPr defaultRowHeight="15" x14ac:dyDescent="0.25"/>
  <cols>
    <col min="1" max="1" width="20.140625" style="12" customWidth="1"/>
    <col min="2" max="2" width="17.5703125" style="12" customWidth="1"/>
    <col min="3" max="3" width="16.7109375" style="12" customWidth="1"/>
    <col min="4" max="16384" width="9.140625" style="12"/>
  </cols>
  <sheetData>
    <row r="1" spans="1:3" x14ac:dyDescent="0.25">
      <c r="A1" s="12" t="s">
        <v>139</v>
      </c>
    </row>
    <row r="2" spans="1:3" x14ac:dyDescent="0.25">
      <c r="A2" s="12" t="s">
        <v>906</v>
      </c>
    </row>
    <row r="4" spans="1:3" ht="45" x14ac:dyDescent="0.25">
      <c r="A4" s="16" t="s">
        <v>909</v>
      </c>
      <c r="B4" s="15" t="s">
        <v>911</v>
      </c>
      <c r="C4" s="15" t="s">
        <v>142</v>
      </c>
    </row>
    <row r="5" spans="1:3" s="14" customFormat="1" x14ac:dyDescent="0.25">
      <c r="A5" s="14">
        <v>3722619091.7762804</v>
      </c>
      <c r="B5" s="14">
        <v>751987.39</v>
      </c>
      <c r="C5" s="13">
        <f>A5/B5</f>
        <v>4950.3743563788757</v>
      </c>
    </row>
    <row r="6" spans="1:3" ht="12.75" customHeight="1" x14ac:dyDescent="0.25"/>
    <row r="10" spans="1:3" x14ac:dyDescent="0.25">
      <c r="A10" s="12" t="s">
        <v>910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6"/>
  <sheetViews>
    <sheetView topLeftCell="A59" workbookViewId="0">
      <selection activeCell="C70" sqref="C70"/>
    </sheetView>
  </sheetViews>
  <sheetFormatPr defaultRowHeight="15" x14ac:dyDescent="0.25"/>
  <cols>
    <col min="1" max="1" width="17.28515625" customWidth="1"/>
    <col min="2" max="2" width="17" customWidth="1"/>
    <col min="3" max="3" width="12.5703125" customWidth="1"/>
    <col min="4" max="4" width="15.85546875" customWidth="1"/>
  </cols>
  <sheetData>
    <row r="1" spans="1:4" s="12" customFormat="1" x14ac:dyDescent="0.25">
      <c r="A1" s="12" t="s">
        <v>139</v>
      </c>
    </row>
    <row r="2" spans="1:4" s="12" customFormat="1" x14ac:dyDescent="0.25">
      <c r="A2" s="12" t="s">
        <v>143</v>
      </c>
    </row>
    <row r="3" spans="1:4" x14ac:dyDescent="0.25">
      <c r="A3" s="3" t="s">
        <v>3</v>
      </c>
      <c r="B3" s="3" t="s">
        <v>4</v>
      </c>
      <c r="C3" t="s">
        <v>8</v>
      </c>
      <c r="D3" t="s">
        <v>144</v>
      </c>
    </row>
    <row r="4" spans="1:4" ht="25.5" x14ac:dyDescent="0.25">
      <c r="A4" s="6" t="s">
        <v>114</v>
      </c>
      <c r="B4" s="6" t="s">
        <v>115</v>
      </c>
      <c r="C4" s="23">
        <v>0.19249223821620096</v>
      </c>
      <c r="D4" s="25">
        <v>5115.7916550105001</v>
      </c>
    </row>
    <row r="5" spans="1:4" ht="25.5" x14ac:dyDescent="0.25">
      <c r="A5" s="6" t="s">
        <v>122</v>
      </c>
      <c r="B5" s="6" t="s">
        <v>123</v>
      </c>
      <c r="C5" s="23">
        <v>0.17836214474069734</v>
      </c>
      <c r="D5" s="25">
        <v>4582.3657980766557</v>
      </c>
    </row>
    <row r="6" spans="1:4" ht="25.5" x14ac:dyDescent="0.25">
      <c r="A6" s="6" t="s">
        <v>11</v>
      </c>
      <c r="B6" s="6" t="s">
        <v>12</v>
      </c>
      <c r="C6" s="23">
        <v>0.43964110929853178</v>
      </c>
      <c r="D6" s="25">
        <v>5339.2649837199015</v>
      </c>
    </row>
    <row r="7" spans="1:4" ht="25.5" x14ac:dyDescent="0.25">
      <c r="A7" s="6" t="s">
        <v>124</v>
      </c>
      <c r="B7" s="6" t="s">
        <v>125</v>
      </c>
      <c r="C7" s="23">
        <v>0.17549999999999999</v>
      </c>
      <c r="D7" s="26">
        <v>5354.5962643764979</v>
      </c>
    </row>
    <row r="8" spans="1:4" ht="25.5" x14ac:dyDescent="0.25">
      <c r="A8" s="6" t="s">
        <v>86</v>
      </c>
      <c r="B8" s="6" t="s">
        <v>87</v>
      </c>
      <c r="C8" s="23">
        <v>0.23573200992555832</v>
      </c>
      <c r="D8" s="26">
        <v>5239.2453818831336</v>
      </c>
    </row>
    <row r="9" spans="1:4" ht="25.5" x14ac:dyDescent="0.25">
      <c r="A9" s="6" t="s">
        <v>130</v>
      </c>
      <c r="B9" s="6" t="s">
        <v>131</v>
      </c>
      <c r="C9" s="23">
        <v>0.16706586826347306</v>
      </c>
      <c r="D9" s="26">
        <v>4327.0039588816162</v>
      </c>
    </row>
    <row r="10" spans="1:4" ht="25.5" x14ac:dyDescent="0.25">
      <c r="A10" s="6" t="s">
        <v>104</v>
      </c>
      <c r="B10" s="6" t="s">
        <v>105</v>
      </c>
      <c r="C10" s="23">
        <v>0.20475504322766572</v>
      </c>
      <c r="D10" s="26">
        <v>4829.8234423589529</v>
      </c>
    </row>
    <row r="11" spans="1:4" ht="25.5" x14ac:dyDescent="0.25">
      <c r="A11" s="6" t="s">
        <v>36</v>
      </c>
      <c r="B11" s="6" t="s">
        <v>37</v>
      </c>
      <c r="C11" s="23">
        <v>0.30728709394205445</v>
      </c>
      <c r="D11" s="26">
        <v>5605.8560379091596</v>
      </c>
    </row>
    <row r="12" spans="1:4" ht="25.5" x14ac:dyDescent="0.25">
      <c r="A12" s="6" t="s">
        <v>38</v>
      </c>
      <c r="B12" s="6" t="s">
        <v>39</v>
      </c>
      <c r="C12" s="23">
        <v>0.30688448074679114</v>
      </c>
      <c r="D12" s="26">
        <v>5882.0882050457949</v>
      </c>
    </row>
    <row r="13" spans="1:4" ht="25.5" x14ac:dyDescent="0.25">
      <c r="A13" s="6" t="s">
        <v>22</v>
      </c>
      <c r="B13" s="6" t="s">
        <v>23</v>
      </c>
      <c r="C13" s="23">
        <v>0.39850560398505602</v>
      </c>
      <c r="D13" s="26">
        <v>5682.428153136666</v>
      </c>
    </row>
    <row r="14" spans="1:4" ht="25.5" x14ac:dyDescent="0.25">
      <c r="A14" s="6" t="s">
        <v>16</v>
      </c>
      <c r="B14" s="6" t="s">
        <v>17</v>
      </c>
      <c r="C14" s="23">
        <v>0.41863354037267081</v>
      </c>
      <c r="D14" s="27">
        <v>5459.4907341549533</v>
      </c>
    </row>
    <row r="15" spans="1:4" ht="25.5" x14ac:dyDescent="0.25">
      <c r="A15" s="6" t="s">
        <v>28</v>
      </c>
      <c r="B15" s="6" t="s">
        <v>29</v>
      </c>
      <c r="C15" s="23">
        <v>0.37564645039962391</v>
      </c>
      <c r="D15" s="27">
        <v>5533.7240495406313</v>
      </c>
    </row>
    <row r="16" spans="1:4" ht="25.5" x14ac:dyDescent="0.25">
      <c r="A16" s="6" t="s">
        <v>132</v>
      </c>
      <c r="B16" s="6" t="s">
        <v>133</v>
      </c>
      <c r="C16" s="23">
        <v>0.16131693709975248</v>
      </c>
      <c r="D16" s="27">
        <v>2184.481002638393</v>
      </c>
    </row>
    <row r="17" spans="1:4" ht="25.5" x14ac:dyDescent="0.25">
      <c r="A17" s="6" t="s">
        <v>76</v>
      </c>
      <c r="B17" s="6" t="s">
        <v>77</v>
      </c>
      <c r="C17" s="23">
        <v>0.24963289280469897</v>
      </c>
      <c r="D17" s="28">
        <v>3938.0111365238099</v>
      </c>
    </row>
    <row r="18" spans="1:4" ht="25.5" x14ac:dyDescent="0.25">
      <c r="A18" s="6" t="s">
        <v>110</v>
      </c>
      <c r="B18" s="6" t="s">
        <v>111</v>
      </c>
      <c r="C18" s="23">
        <v>0.19946780202235231</v>
      </c>
      <c r="D18" s="29">
        <v>4907.3333792682697</v>
      </c>
    </row>
    <row r="19" spans="1:4" ht="25.5" x14ac:dyDescent="0.25">
      <c r="A19" s="6" t="s">
        <v>84</v>
      </c>
      <c r="B19" s="6" t="s">
        <v>85</v>
      </c>
      <c r="C19" s="23">
        <v>0.24412094064949608</v>
      </c>
      <c r="D19" s="29">
        <v>5092.4210208453842</v>
      </c>
    </row>
    <row r="20" spans="1:4" ht="38.25" x14ac:dyDescent="0.25">
      <c r="A20" s="6" t="s">
        <v>72</v>
      </c>
      <c r="B20" s="6" t="s">
        <v>73</v>
      </c>
      <c r="C20" s="23">
        <v>0.25296655879180152</v>
      </c>
      <c r="D20" s="29">
        <v>5377.350134986119</v>
      </c>
    </row>
    <row r="21" spans="1:4" ht="25.5" x14ac:dyDescent="0.25">
      <c r="A21" s="6" t="s">
        <v>20</v>
      </c>
      <c r="B21" s="6" t="s">
        <v>21</v>
      </c>
      <c r="C21" s="23">
        <v>0.41509433962264153</v>
      </c>
      <c r="D21" s="29">
        <v>4489.7903544708261</v>
      </c>
    </row>
    <row r="22" spans="1:4" ht="25.5" x14ac:dyDescent="0.25">
      <c r="A22" s="6" t="s">
        <v>18</v>
      </c>
      <c r="B22" s="6" t="s">
        <v>19</v>
      </c>
      <c r="C22" s="23">
        <v>0.41643741403026135</v>
      </c>
      <c r="D22" s="29">
        <v>5337.1548752312365</v>
      </c>
    </row>
    <row r="23" spans="1:4" ht="25.5" x14ac:dyDescent="0.25">
      <c r="A23" s="6" t="s">
        <v>66</v>
      </c>
      <c r="B23" s="6" t="s">
        <v>67</v>
      </c>
      <c r="C23" s="23">
        <v>0.26062639821029082</v>
      </c>
      <c r="D23" s="30">
        <v>5656.4095626879971</v>
      </c>
    </row>
    <row r="24" spans="1:4" ht="25.5" x14ac:dyDescent="0.25">
      <c r="A24" s="6" t="s">
        <v>40</v>
      </c>
      <c r="B24" s="6" t="s">
        <v>41</v>
      </c>
      <c r="C24" s="23">
        <v>0.30572730231044581</v>
      </c>
      <c r="D24" s="30">
        <v>4692.9088101596108</v>
      </c>
    </row>
    <row r="25" spans="1:4" ht="25.5" x14ac:dyDescent="0.25">
      <c r="A25" s="6" t="s">
        <v>44</v>
      </c>
      <c r="B25" s="6" t="s">
        <v>45</v>
      </c>
      <c r="C25" s="23">
        <v>0.29164739617056701</v>
      </c>
      <c r="D25" s="30">
        <v>4854.5116782497171</v>
      </c>
    </row>
    <row r="26" spans="1:4" ht="25.5" x14ac:dyDescent="0.25">
      <c r="A26" s="6" t="s">
        <v>56</v>
      </c>
      <c r="B26" s="6" t="s">
        <v>57</v>
      </c>
      <c r="C26" s="23">
        <v>0.27252419955323903</v>
      </c>
      <c r="D26" s="30">
        <v>5363.3912066664852</v>
      </c>
    </row>
    <row r="27" spans="1:4" ht="25.5" x14ac:dyDescent="0.25">
      <c r="A27" s="6" t="s">
        <v>32</v>
      </c>
      <c r="B27" s="6" t="s">
        <v>33</v>
      </c>
      <c r="C27" s="23">
        <v>0.32723948811700182</v>
      </c>
      <c r="D27" s="31">
        <v>5115.5732689339502</v>
      </c>
    </row>
    <row r="28" spans="1:4" ht="25.5" x14ac:dyDescent="0.25">
      <c r="A28" s="6" t="s">
        <v>116</v>
      </c>
      <c r="B28" s="6" t="s">
        <v>117</v>
      </c>
      <c r="C28" s="23">
        <v>0.18943343760862008</v>
      </c>
      <c r="D28" s="32">
        <v>4868.1590656614289</v>
      </c>
    </row>
    <row r="29" spans="1:4" ht="25.5" x14ac:dyDescent="0.25">
      <c r="A29" s="6" t="s">
        <v>118</v>
      </c>
      <c r="B29" s="6" t="s">
        <v>119</v>
      </c>
      <c r="C29" s="23">
        <v>0.18599735799207398</v>
      </c>
      <c r="D29" s="32">
        <v>4963.7792889186821</v>
      </c>
    </row>
    <row r="30" spans="1:4" ht="25.5" x14ac:dyDescent="0.25">
      <c r="A30" s="6" t="s">
        <v>60</v>
      </c>
      <c r="B30" s="6" t="s">
        <v>61</v>
      </c>
      <c r="C30" s="23">
        <v>0.26873628096582003</v>
      </c>
      <c r="D30" s="32">
        <v>3475.4664011248592</v>
      </c>
    </row>
    <row r="31" spans="1:4" ht="25.5" x14ac:dyDescent="0.25">
      <c r="A31" s="6" t="s">
        <v>112</v>
      </c>
      <c r="B31" s="6" t="s">
        <v>113</v>
      </c>
      <c r="C31" s="23">
        <v>0.19819004524886877</v>
      </c>
      <c r="D31" s="32">
        <v>4849.4206490233573</v>
      </c>
    </row>
    <row r="32" spans="1:4" ht="25.5" x14ac:dyDescent="0.25">
      <c r="A32" s="6" t="s">
        <v>98</v>
      </c>
      <c r="B32" s="6" t="s">
        <v>99</v>
      </c>
      <c r="C32" s="23">
        <v>0.21995286724273369</v>
      </c>
      <c r="D32" s="32">
        <v>5735.3715858884971</v>
      </c>
    </row>
    <row r="33" spans="1:4" ht="25.5" x14ac:dyDescent="0.25">
      <c r="A33" s="6" t="s">
        <v>70</v>
      </c>
      <c r="B33" s="6" t="s">
        <v>71</v>
      </c>
      <c r="C33" s="23">
        <v>0.25847893114080167</v>
      </c>
      <c r="D33" s="32">
        <v>5478.8892733342709</v>
      </c>
    </row>
    <row r="34" spans="1:4" ht="25.5" x14ac:dyDescent="0.25">
      <c r="A34" s="6" t="s">
        <v>58</v>
      </c>
      <c r="B34" s="6" t="s">
        <v>59</v>
      </c>
      <c r="C34" s="23">
        <v>0.26901062959934585</v>
      </c>
      <c r="D34" s="32">
        <v>4664.4426103764627</v>
      </c>
    </row>
    <row r="35" spans="1:4" ht="25.5" x14ac:dyDescent="0.25">
      <c r="A35" s="6" t="s">
        <v>94</v>
      </c>
      <c r="B35" s="6" t="s">
        <v>95</v>
      </c>
      <c r="C35" s="23">
        <v>0.22432859399684044</v>
      </c>
      <c r="D35" s="32">
        <v>6026.9539531067821</v>
      </c>
    </row>
    <row r="36" spans="1:4" ht="38.25" x14ac:dyDescent="0.25">
      <c r="A36" s="6" t="s">
        <v>68</v>
      </c>
      <c r="B36" s="6" t="s">
        <v>69</v>
      </c>
      <c r="C36" s="23">
        <v>0.25920281359906211</v>
      </c>
      <c r="D36" s="32">
        <v>3257.4293541120596</v>
      </c>
    </row>
    <row r="37" spans="1:4" ht="25.5" x14ac:dyDescent="0.25">
      <c r="A37" s="6" t="s">
        <v>88</v>
      </c>
      <c r="B37" s="6" t="s">
        <v>89</v>
      </c>
      <c r="C37" s="23">
        <v>0.23279455118430417</v>
      </c>
      <c r="D37" s="33">
        <v>4943.2629656570498</v>
      </c>
    </row>
    <row r="38" spans="1:4" ht="25.5" x14ac:dyDescent="0.25">
      <c r="A38" s="6" t="s">
        <v>74</v>
      </c>
      <c r="B38" s="6" t="s">
        <v>75</v>
      </c>
      <c r="C38" s="23">
        <v>0.24976958525345622</v>
      </c>
      <c r="D38" s="33">
        <v>5660.0641056177483</v>
      </c>
    </row>
    <row r="39" spans="1:4" ht="25.5" x14ac:dyDescent="0.25">
      <c r="A39" s="6" t="s">
        <v>62</v>
      </c>
      <c r="B39" s="6" t="s">
        <v>63</v>
      </c>
      <c r="C39" s="23">
        <v>0.26788432267884321</v>
      </c>
      <c r="D39" s="33">
        <v>3882.6306611787127</v>
      </c>
    </row>
    <row r="40" spans="1:4" ht="25.5" x14ac:dyDescent="0.25">
      <c r="A40" s="6" t="s">
        <v>80</v>
      </c>
      <c r="B40" s="6" t="s">
        <v>81</v>
      </c>
      <c r="C40" s="23">
        <v>0.24810964083175804</v>
      </c>
      <c r="D40" s="33">
        <v>5460.2550845846799</v>
      </c>
    </row>
    <row r="41" spans="1:4" ht="25.5" x14ac:dyDescent="0.25">
      <c r="A41" s="6" t="s">
        <v>24</v>
      </c>
      <c r="B41" s="6" t="s">
        <v>25</v>
      </c>
      <c r="C41" s="23">
        <v>0.39660657476139977</v>
      </c>
      <c r="D41" s="33">
        <v>5124.1206843227592</v>
      </c>
    </row>
    <row r="42" spans="1:4" ht="25.5" x14ac:dyDescent="0.25">
      <c r="A42" s="6" t="s">
        <v>102</v>
      </c>
      <c r="B42" s="6" t="s">
        <v>103</v>
      </c>
      <c r="C42" s="23">
        <v>0.2049780697016183</v>
      </c>
      <c r="D42" s="33">
        <v>3801.7204786309399</v>
      </c>
    </row>
    <row r="43" spans="1:4" ht="25.5" x14ac:dyDescent="0.25">
      <c r="A43" s="6" t="s">
        <v>46</v>
      </c>
      <c r="B43" s="6" t="s">
        <v>47</v>
      </c>
      <c r="C43" s="23">
        <v>0.28963855421686746</v>
      </c>
      <c r="D43" s="33">
        <v>3848.5062849920914</v>
      </c>
    </row>
    <row r="44" spans="1:4" ht="25.5" x14ac:dyDescent="0.25">
      <c r="A44" s="6" t="s">
        <v>106</v>
      </c>
      <c r="B44" s="6" t="s">
        <v>107</v>
      </c>
      <c r="C44" s="23">
        <v>0.20283305813852437</v>
      </c>
      <c r="D44" s="33">
        <v>5034.9112824296881</v>
      </c>
    </row>
    <row r="45" spans="1:4" ht="25.5" x14ac:dyDescent="0.25">
      <c r="A45" s="6" t="s">
        <v>96</v>
      </c>
      <c r="B45" s="6" t="s">
        <v>97</v>
      </c>
      <c r="C45" s="23">
        <v>0.22076431031654911</v>
      </c>
      <c r="D45" s="34">
        <v>5360.6806964714351</v>
      </c>
    </row>
    <row r="46" spans="1:4" ht="25.5" x14ac:dyDescent="0.25">
      <c r="A46" s="6" t="s">
        <v>64</v>
      </c>
      <c r="B46" s="6" t="s">
        <v>65</v>
      </c>
      <c r="C46" s="23">
        <v>0.26456692913385826</v>
      </c>
      <c r="D46" s="34">
        <v>5430.6924411026102</v>
      </c>
    </row>
    <row r="47" spans="1:4" ht="25.5" x14ac:dyDescent="0.25">
      <c r="A47" s="6" t="s">
        <v>34</v>
      </c>
      <c r="B47" s="6" t="s">
        <v>35</v>
      </c>
      <c r="C47" s="23">
        <v>0.31295253419147223</v>
      </c>
      <c r="D47" s="34">
        <v>5273.4100450620836</v>
      </c>
    </row>
    <row r="48" spans="1:4" ht="25.5" x14ac:dyDescent="0.25">
      <c r="A48" s="6" t="s">
        <v>82</v>
      </c>
      <c r="B48" s="6" t="s">
        <v>83</v>
      </c>
      <c r="C48" s="23">
        <v>0.2447947071414672</v>
      </c>
      <c r="D48" s="35">
        <v>4622.9778506029461</v>
      </c>
    </row>
    <row r="49" spans="1:4" ht="25.5" x14ac:dyDescent="0.25">
      <c r="A49" s="6" t="s">
        <v>92</v>
      </c>
      <c r="B49" s="6" t="s">
        <v>93</v>
      </c>
      <c r="C49" s="23">
        <v>0.2255794701986755</v>
      </c>
      <c r="D49" s="35">
        <v>5271.0824280261468</v>
      </c>
    </row>
    <row r="50" spans="1:4" ht="25.5" x14ac:dyDescent="0.25">
      <c r="A50" s="6" t="s">
        <v>42</v>
      </c>
      <c r="B50" s="6" t="s">
        <v>43</v>
      </c>
      <c r="C50" s="23">
        <v>0.30053258939893485</v>
      </c>
      <c r="D50" s="35">
        <v>6141.3839451068334</v>
      </c>
    </row>
    <row r="51" spans="1:4" ht="25.5" x14ac:dyDescent="0.25">
      <c r="A51" s="6" t="s">
        <v>26</v>
      </c>
      <c r="B51" s="6" t="s">
        <v>27</v>
      </c>
      <c r="C51" s="23">
        <v>0.37748344370860926</v>
      </c>
      <c r="D51" s="36">
        <v>5392.309264606758</v>
      </c>
    </row>
    <row r="52" spans="1:4" ht="25.5" x14ac:dyDescent="0.25">
      <c r="A52" s="6" t="s">
        <v>48</v>
      </c>
      <c r="B52" s="6" t="s">
        <v>49</v>
      </c>
      <c r="C52" s="23">
        <v>0.28432147562582344</v>
      </c>
      <c r="D52" s="36">
        <v>5222.2096091360063</v>
      </c>
    </row>
    <row r="53" spans="1:4" ht="25.5" x14ac:dyDescent="0.25">
      <c r="A53" s="6" t="s">
        <v>50</v>
      </c>
      <c r="B53" s="6" t="s">
        <v>51</v>
      </c>
      <c r="C53" s="23">
        <v>0.28414634146341461</v>
      </c>
      <c r="D53" s="37">
        <v>3841.6852817467188</v>
      </c>
    </row>
    <row r="54" spans="1:4" ht="25.5" x14ac:dyDescent="0.25">
      <c r="A54" s="6" t="s">
        <v>108</v>
      </c>
      <c r="B54" s="6" t="s">
        <v>109</v>
      </c>
      <c r="C54" s="23">
        <v>0.20215767634854773</v>
      </c>
      <c r="D54" s="38">
        <v>4947.8960280878637</v>
      </c>
    </row>
    <row r="55" spans="1:4" ht="25.5" x14ac:dyDescent="0.25">
      <c r="A55" s="6" t="s">
        <v>120</v>
      </c>
      <c r="B55" s="6" t="s">
        <v>121</v>
      </c>
      <c r="C55" s="23">
        <v>0.18123685317627261</v>
      </c>
      <c r="D55" s="38">
        <v>3623.9689069544211</v>
      </c>
    </row>
    <row r="56" spans="1:4" ht="38.25" x14ac:dyDescent="0.25">
      <c r="A56" s="6" t="s">
        <v>14</v>
      </c>
      <c r="B56" s="6" t="s">
        <v>15</v>
      </c>
      <c r="C56" s="23">
        <v>0.42776507573592454</v>
      </c>
      <c r="D56" s="38">
        <v>5079.1207796823555</v>
      </c>
    </row>
    <row r="57" spans="1:4" ht="25.5" x14ac:dyDescent="0.25">
      <c r="A57" s="6" t="s">
        <v>54</v>
      </c>
      <c r="B57" s="6" t="s">
        <v>55</v>
      </c>
      <c r="C57" s="23">
        <v>0.27817338009707016</v>
      </c>
      <c r="D57" s="39">
        <v>4597.1538241826374</v>
      </c>
    </row>
    <row r="58" spans="1:4" ht="25.5" x14ac:dyDescent="0.25">
      <c r="A58" s="6" t="s">
        <v>90</v>
      </c>
      <c r="B58" s="6" t="s">
        <v>91</v>
      </c>
      <c r="C58" s="23">
        <v>0.22558922558922559</v>
      </c>
      <c r="D58" s="40">
        <v>5345.3560618374304</v>
      </c>
    </row>
    <row r="59" spans="1:4" ht="25.5" x14ac:dyDescent="0.25">
      <c r="A59" s="6" t="s">
        <v>126</v>
      </c>
      <c r="B59" s="6" t="s">
        <v>127</v>
      </c>
      <c r="C59" s="23">
        <v>0.17497618291521116</v>
      </c>
      <c r="D59" s="40">
        <v>5110.74</v>
      </c>
    </row>
    <row r="60" spans="1:4" ht="25.5" x14ac:dyDescent="0.25">
      <c r="A60" s="6" t="s">
        <v>128</v>
      </c>
      <c r="B60" s="6" t="s">
        <v>129</v>
      </c>
      <c r="C60" s="23">
        <v>0.17092370823214137</v>
      </c>
      <c r="D60" s="40">
        <v>4940.04</v>
      </c>
    </row>
    <row r="61" spans="1:4" ht="25.5" x14ac:dyDescent="0.25">
      <c r="A61" s="6" t="s">
        <v>100</v>
      </c>
      <c r="B61" s="6" t="s">
        <v>101</v>
      </c>
      <c r="C61" s="23">
        <v>0.21508809270426865</v>
      </c>
      <c r="D61" s="40">
        <v>4730.9399999999996</v>
      </c>
    </row>
    <row r="62" spans="1:4" ht="38.25" x14ac:dyDescent="0.25">
      <c r="A62" s="6" t="s">
        <v>78</v>
      </c>
      <c r="B62" s="6" t="s">
        <v>79</v>
      </c>
      <c r="C62" s="23">
        <v>0.24949401017449813</v>
      </c>
      <c r="D62" s="42">
        <v>5160.6017797346294</v>
      </c>
    </row>
    <row r="63" spans="1:4" ht="25.5" x14ac:dyDescent="0.25">
      <c r="A63" s="6" t="s">
        <v>52</v>
      </c>
      <c r="B63" s="6" t="s">
        <v>53</v>
      </c>
      <c r="C63" s="23">
        <v>0.27909710792381848</v>
      </c>
      <c r="D63" s="42">
        <v>5337.2381255846267</v>
      </c>
    </row>
    <row r="64" spans="1:4" ht="38.25" x14ac:dyDescent="0.25">
      <c r="A64" s="6" t="s">
        <v>30</v>
      </c>
      <c r="B64" s="6" t="s">
        <v>31</v>
      </c>
      <c r="C64" s="23">
        <v>0.36385178802240414</v>
      </c>
      <c r="D64" s="42">
        <v>5086.8792145347534</v>
      </c>
    </row>
    <row r="65" spans="1:4" ht="25.5" x14ac:dyDescent="0.25">
      <c r="A65" s="84">
        <v>5208</v>
      </c>
      <c r="B65" s="6" t="s">
        <v>908</v>
      </c>
      <c r="C65" s="23">
        <v>0.23079999999999998</v>
      </c>
      <c r="D65" s="14">
        <v>6656.1117118549728</v>
      </c>
    </row>
    <row r="66" spans="1:4" ht="25.5" x14ac:dyDescent="0.25">
      <c r="A66" s="84">
        <v>5209</v>
      </c>
      <c r="B66" s="82" t="s">
        <v>912</v>
      </c>
      <c r="C66" s="23">
        <v>0.3</v>
      </c>
      <c r="D66" s="14">
        <v>6840.2245650823224</v>
      </c>
    </row>
  </sheetData>
  <sortState xmlns:xlrd2="http://schemas.microsoft.com/office/spreadsheetml/2017/richdata2" ref="A4:D64">
    <sortCondition ref="B4:B6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6"/>
  <sheetViews>
    <sheetView workbookViewId="0">
      <pane xSplit="1" ySplit="3" topLeftCell="B57" activePane="bottomRight" state="frozen"/>
      <selection pane="topRight" activeCell="B1" sqref="B1"/>
      <selection pane="bottomLeft" activeCell="A4" sqref="A4"/>
      <selection pane="bottomRight" activeCell="A64" sqref="A64"/>
    </sheetView>
  </sheetViews>
  <sheetFormatPr defaultRowHeight="15" x14ac:dyDescent="0.25"/>
  <cols>
    <col min="1" max="3" width="16" style="41" customWidth="1"/>
    <col min="4" max="4" width="12.7109375" customWidth="1"/>
  </cols>
  <sheetData>
    <row r="1" spans="1:4" x14ac:dyDescent="0.25">
      <c r="A1" s="41" t="s">
        <v>139</v>
      </c>
    </row>
    <row r="2" spans="1:4" x14ac:dyDescent="0.25">
      <c r="A2" s="41" t="s">
        <v>913</v>
      </c>
    </row>
    <row r="3" spans="1:4" x14ac:dyDescent="0.25">
      <c r="A3" s="3" t="s">
        <v>3</v>
      </c>
      <c r="B3" s="3" t="s">
        <v>4</v>
      </c>
      <c r="C3" s="41" t="s">
        <v>8</v>
      </c>
      <c r="D3" t="s">
        <v>915</v>
      </c>
    </row>
    <row r="4" spans="1:4" ht="25.5" x14ac:dyDescent="0.25">
      <c r="A4" s="6" t="s">
        <v>114</v>
      </c>
      <c r="B4" s="6" t="s">
        <v>115</v>
      </c>
      <c r="C4" s="23">
        <v>0.19249223821620096</v>
      </c>
      <c r="D4" s="43">
        <v>5454.3525213534331</v>
      </c>
    </row>
    <row r="5" spans="1:4" ht="25.5" x14ac:dyDescent="0.25">
      <c r="A5" s="6" t="s">
        <v>122</v>
      </c>
      <c r="B5" s="6" t="s">
        <v>123</v>
      </c>
      <c r="C5" s="23">
        <v>0.17836214474069734</v>
      </c>
      <c r="D5" s="43">
        <v>4704.562818255562</v>
      </c>
    </row>
    <row r="6" spans="1:4" ht="25.5" x14ac:dyDescent="0.25">
      <c r="A6" s="6" t="s">
        <v>11</v>
      </c>
      <c r="B6" s="6" t="s">
        <v>12</v>
      </c>
      <c r="C6" s="23">
        <v>0.43964110929853178</v>
      </c>
      <c r="D6" s="43">
        <v>5356.0686652139239</v>
      </c>
    </row>
    <row r="7" spans="1:4" ht="25.5" x14ac:dyDescent="0.25">
      <c r="A7" s="6" t="s">
        <v>124</v>
      </c>
      <c r="B7" s="6" t="s">
        <v>125</v>
      </c>
      <c r="C7" s="23">
        <v>0.17549999999999999</v>
      </c>
      <c r="D7" s="44">
        <v>5542.6423518381298</v>
      </c>
    </row>
    <row r="8" spans="1:4" ht="25.5" x14ac:dyDescent="0.25">
      <c r="A8" s="6" t="s">
        <v>86</v>
      </c>
      <c r="B8" s="6" t="s">
        <v>87</v>
      </c>
      <c r="C8" s="23">
        <v>0.23573200992555832</v>
      </c>
      <c r="D8" s="44">
        <v>5496.2947502012794</v>
      </c>
    </row>
    <row r="9" spans="1:4" ht="25.5" x14ac:dyDescent="0.25">
      <c r="A9" s="6" t="s">
        <v>130</v>
      </c>
      <c r="B9" s="6" t="s">
        <v>131</v>
      </c>
      <c r="C9" s="23">
        <v>0.16706586826347306</v>
      </c>
      <c r="D9" s="44">
        <v>4644.166016197667</v>
      </c>
    </row>
    <row r="10" spans="1:4" ht="25.5" x14ac:dyDescent="0.25">
      <c r="A10" s="6" t="s">
        <v>104</v>
      </c>
      <c r="B10" s="6" t="s">
        <v>105</v>
      </c>
      <c r="C10" s="23">
        <v>0.20475504322766572</v>
      </c>
      <c r="D10" s="44">
        <v>5071.7641003501258</v>
      </c>
    </row>
    <row r="11" spans="1:4" ht="25.5" x14ac:dyDescent="0.25">
      <c r="A11" s="6" t="s">
        <v>36</v>
      </c>
      <c r="B11" s="6" t="s">
        <v>37</v>
      </c>
      <c r="C11" s="23">
        <v>0.30728709394205445</v>
      </c>
      <c r="D11" s="44">
        <v>5896.2855457451178</v>
      </c>
    </row>
    <row r="12" spans="1:4" ht="25.5" x14ac:dyDescent="0.25">
      <c r="A12" s="6" t="s">
        <v>38</v>
      </c>
      <c r="B12" s="6" t="s">
        <v>39</v>
      </c>
      <c r="C12" s="23">
        <v>0.30688448074679114</v>
      </c>
      <c r="D12" s="44">
        <v>6101.9613695615617</v>
      </c>
    </row>
    <row r="13" spans="1:4" ht="25.5" x14ac:dyDescent="0.25">
      <c r="A13" s="6" t="s">
        <v>22</v>
      </c>
      <c r="B13" s="6" t="s">
        <v>23</v>
      </c>
      <c r="C13" s="23">
        <v>0.39850560398505602</v>
      </c>
      <c r="D13" s="44">
        <v>6063.673230556572</v>
      </c>
    </row>
    <row r="14" spans="1:4" ht="25.5" x14ac:dyDescent="0.25">
      <c r="A14" s="6" t="s">
        <v>16</v>
      </c>
      <c r="B14" s="6" t="s">
        <v>17</v>
      </c>
      <c r="C14" s="23">
        <v>0.41863354037267081</v>
      </c>
      <c r="D14" s="44">
        <v>5752.132285525071</v>
      </c>
    </row>
    <row r="15" spans="1:4" ht="25.5" x14ac:dyDescent="0.25">
      <c r="A15" s="6" t="s">
        <v>28</v>
      </c>
      <c r="B15" s="6" t="s">
        <v>29</v>
      </c>
      <c r="C15" s="23">
        <v>0.37564645039962391</v>
      </c>
      <c r="D15" s="44">
        <v>5768.365900932763</v>
      </c>
    </row>
    <row r="16" spans="1:4" ht="25.5" x14ac:dyDescent="0.25">
      <c r="A16" s="6" t="s">
        <v>132</v>
      </c>
      <c r="B16" s="6" t="s">
        <v>133</v>
      </c>
      <c r="C16" s="23">
        <v>0.16131693709975248</v>
      </c>
      <c r="D16" s="44">
        <v>2398.5996325446945</v>
      </c>
    </row>
    <row r="17" spans="1:4" ht="25.5" x14ac:dyDescent="0.25">
      <c r="A17" s="6" t="s">
        <v>76</v>
      </c>
      <c r="B17" s="6" t="s">
        <v>77</v>
      </c>
      <c r="C17" s="23">
        <v>0.24963289280469897</v>
      </c>
      <c r="D17" s="45">
        <v>4022.3945201175943</v>
      </c>
    </row>
    <row r="18" spans="1:4" ht="25.5" x14ac:dyDescent="0.25">
      <c r="A18" s="6" t="s">
        <v>110</v>
      </c>
      <c r="B18" s="6" t="s">
        <v>111</v>
      </c>
      <c r="C18" s="23">
        <v>0.19946780202235231</v>
      </c>
      <c r="D18" s="46">
        <v>5200.4738845467919</v>
      </c>
    </row>
    <row r="19" spans="1:4" ht="25.5" x14ac:dyDescent="0.25">
      <c r="A19" s="6" t="s">
        <v>84</v>
      </c>
      <c r="B19" s="6" t="s">
        <v>85</v>
      </c>
      <c r="C19" s="23">
        <v>0.24412094064949608</v>
      </c>
      <c r="D19" s="46">
        <v>5384.6328051140199</v>
      </c>
    </row>
    <row r="20" spans="1:4" ht="38.25" x14ac:dyDescent="0.25">
      <c r="A20" s="6" t="s">
        <v>72</v>
      </c>
      <c r="B20" s="6" t="s">
        <v>73</v>
      </c>
      <c r="C20" s="23">
        <v>0.25296655879180152</v>
      </c>
      <c r="D20" s="46">
        <v>5500.9802526339072</v>
      </c>
    </row>
    <row r="21" spans="1:4" ht="25.5" x14ac:dyDescent="0.25">
      <c r="A21" s="6" t="s">
        <v>20</v>
      </c>
      <c r="B21" s="6" t="s">
        <v>19</v>
      </c>
      <c r="C21" s="23">
        <v>0.41509433962264153</v>
      </c>
      <c r="D21" s="47">
        <v>5339.3588297113911</v>
      </c>
    </row>
    <row r="22" spans="1:4" ht="25.5" x14ac:dyDescent="0.25">
      <c r="A22" s="7">
        <v>3913</v>
      </c>
      <c r="B22" s="6" t="s">
        <v>146</v>
      </c>
      <c r="C22" s="23">
        <v>0.41643741403026135</v>
      </c>
      <c r="D22" s="47">
        <v>5431.5785367890412</v>
      </c>
    </row>
    <row r="23" spans="1:4" ht="25.5" x14ac:dyDescent="0.25">
      <c r="A23" s="6" t="s">
        <v>40</v>
      </c>
      <c r="B23" s="6" t="s">
        <v>41</v>
      </c>
      <c r="C23" s="23">
        <v>0.30572730231044581</v>
      </c>
      <c r="D23" s="48">
        <v>4748.5698625429623</v>
      </c>
    </row>
    <row r="24" spans="1:4" ht="38.25" x14ac:dyDescent="0.25">
      <c r="A24" s="6" t="s">
        <v>44</v>
      </c>
      <c r="B24" s="6" t="s">
        <v>45</v>
      </c>
      <c r="C24" s="23">
        <v>0.29164739617056701</v>
      </c>
      <c r="D24" s="48">
        <v>5170.1056430993576</v>
      </c>
    </row>
    <row r="25" spans="1:4" ht="25.5" x14ac:dyDescent="0.25">
      <c r="A25" s="6" t="s">
        <v>56</v>
      </c>
      <c r="B25" s="6" t="s">
        <v>57</v>
      </c>
      <c r="C25" s="23">
        <v>0.27252419955323903</v>
      </c>
      <c r="D25" s="48">
        <v>5610.7590895161638</v>
      </c>
    </row>
    <row r="26" spans="1:4" ht="25.5" x14ac:dyDescent="0.25">
      <c r="A26" s="6" t="s">
        <v>32</v>
      </c>
      <c r="B26" s="6" t="s">
        <v>33</v>
      </c>
      <c r="C26" s="23">
        <v>0.32723948811700182</v>
      </c>
      <c r="D26" s="48">
        <v>5379.9243546312337</v>
      </c>
    </row>
    <row r="27" spans="1:4" ht="25.5" x14ac:dyDescent="0.25">
      <c r="A27" s="6" t="s">
        <v>116</v>
      </c>
      <c r="B27" s="6" t="s">
        <v>117</v>
      </c>
      <c r="C27" s="23">
        <v>0.18943343760862008</v>
      </c>
      <c r="D27" s="49">
        <v>4940.3675344321882</v>
      </c>
    </row>
    <row r="28" spans="1:4" ht="25.5" x14ac:dyDescent="0.25">
      <c r="A28" s="6" t="s">
        <v>118</v>
      </c>
      <c r="B28" s="6" t="s">
        <v>119</v>
      </c>
      <c r="C28" s="23">
        <v>0.18599735799207398</v>
      </c>
      <c r="D28" s="49">
        <v>5252.4349160665397</v>
      </c>
    </row>
    <row r="29" spans="1:4" ht="25.5" x14ac:dyDescent="0.25">
      <c r="A29" s="6" t="s">
        <v>60</v>
      </c>
      <c r="B29" s="6" t="s">
        <v>61</v>
      </c>
      <c r="C29" s="23">
        <v>0.26873628096582003</v>
      </c>
      <c r="D29" s="49">
        <v>3946.1116816119111</v>
      </c>
    </row>
    <row r="30" spans="1:4" ht="25.5" x14ac:dyDescent="0.25">
      <c r="A30" s="6" t="s">
        <v>112</v>
      </c>
      <c r="B30" s="6" t="s">
        <v>113</v>
      </c>
      <c r="C30" s="23">
        <v>0.19819004524886877</v>
      </c>
      <c r="D30" s="49">
        <v>5000.0545821188653</v>
      </c>
    </row>
    <row r="31" spans="1:4" ht="25.5" x14ac:dyDescent="0.25">
      <c r="A31" s="6" t="s">
        <v>98</v>
      </c>
      <c r="B31" s="6" t="s">
        <v>99</v>
      </c>
      <c r="C31" s="23">
        <v>0.21995286724273369</v>
      </c>
      <c r="D31" s="49">
        <v>6096.0723465291048</v>
      </c>
    </row>
    <row r="32" spans="1:4" ht="25.5" x14ac:dyDescent="0.25">
      <c r="A32" s="6" t="s">
        <v>70</v>
      </c>
      <c r="B32" s="6" t="s">
        <v>71</v>
      </c>
      <c r="C32" s="23">
        <v>0.25847893114080167</v>
      </c>
      <c r="D32" s="49">
        <v>5787.5405680550111</v>
      </c>
    </row>
    <row r="33" spans="1:4" ht="25.5" x14ac:dyDescent="0.25">
      <c r="A33" s="6" t="s">
        <v>58</v>
      </c>
      <c r="B33" s="6" t="s">
        <v>59</v>
      </c>
      <c r="C33" s="23">
        <v>0.26901062959934585</v>
      </c>
      <c r="D33" s="49">
        <v>4902.1632183514339</v>
      </c>
    </row>
    <row r="34" spans="1:4" ht="25.5" x14ac:dyDescent="0.25">
      <c r="A34" s="6" t="s">
        <v>94</v>
      </c>
      <c r="B34" s="6" t="s">
        <v>95</v>
      </c>
      <c r="C34" s="23">
        <v>0.22432859399684044</v>
      </c>
      <c r="D34" s="49">
        <v>6107.1657942811189</v>
      </c>
    </row>
    <row r="35" spans="1:4" ht="38.25" x14ac:dyDescent="0.25">
      <c r="A35" s="6" t="s">
        <v>68</v>
      </c>
      <c r="B35" s="6" t="s">
        <v>69</v>
      </c>
      <c r="C35" s="23">
        <v>0.25920281359906211</v>
      </c>
      <c r="D35" s="49">
        <v>3500.9104138090624</v>
      </c>
    </row>
    <row r="36" spans="1:4" ht="25.5" x14ac:dyDescent="0.25">
      <c r="A36" s="6" t="s">
        <v>88</v>
      </c>
      <c r="B36" s="6" t="s">
        <v>89</v>
      </c>
      <c r="C36" s="23">
        <v>0.23279455118430417</v>
      </c>
      <c r="D36" s="50">
        <v>5150.5925651824546</v>
      </c>
    </row>
    <row r="37" spans="1:4" ht="25.5" x14ac:dyDescent="0.25">
      <c r="A37" s="6" t="s">
        <v>74</v>
      </c>
      <c r="B37" s="6" t="s">
        <v>75</v>
      </c>
      <c r="C37" s="23">
        <v>0.24976958525345622</v>
      </c>
      <c r="D37" s="50">
        <v>5852.3556557162156</v>
      </c>
    </row>
    <row r="38" spans="1:4" ht="25.5" x14ac:dyDescent="0.25">
      <c r="A38" s="6" t="s">
        <v>62</v>
      </c>
      <c r="B38" s="6" t="s">
        <v>63</v>
      </c>
      <c r="C38" s="23">
        <v>0.26788432267884321</v>
      </c>
      <c r="D38" s="50">
        <v>4072.1566558077111</v>
      </c>
    </row>
    <row r="39" spans="1:4" ht="25.5" x14ac:dyDescent="0.25">
      <c r="A39" s="24" t="s">
        <v>147</v>
      </c>
      <c r="B39" s="6" t="s">
        <v>81</v>
      </c>
      <c r="C39" s="23">
        <v>0.24810964083175804</v>
      </c>
      <c r="D39" s="50">
        <v>5449.5172263318</v>
      </c>
    </row>
    <row r="40" spans="1:4" ht="25.5" x14ac:dyDescent="0.25">
      <c r="A40" s="6" t="s">
        <v>102</v>
      </c>
      <c r="B40" s="6" t="s">
        <v>103</v>
      </c>
      <c r="C40" s="23">
        <v>0.2049780697016183</v>
      </c>
      <c r="D40" s="50">
        <v>3879.1669522204134</v>
      </c>
    </row>
    <row r="41" spans="1:4" ht="25.5" x14ac:dyDescent="0.25">
      <c r="A41" s="6" t="s">
        <v>46</v>
      </c>
      <c r="B41" s="6" t="s">
        <v>47</v>
      </c>
      <c r="C41" s="23">
        <v>0.28963855421686746</v>
      </c>
      <c r="D41" s="50">
        <v>4011.2480688960691</v>
      </c>
    </row>
    <row r="42" spans="1:4" ht="25.5" x14ac:dyDescent="0.25">
      <c r="A42" s="6" t="s">
        <v>106</v>
      </c>
      <c r="B42" s="6" t="s">
        <v>107</v>
      </c>
      <c r="C42" s="23">
        <v>0.20283305813852437</v>
      </c>
      <c r="D42" s="50">
        <v>5224.9301954339908</v>
      </c>
    </row>
    <row r="43" spans="1:4" ht="25.5" x14ac:dyDescent="0.25">
      <c r="A43" s="6" t="s">
        <v>96</v>
      </c>
      <c r="B43" s="6" t="s">
        <v>97</v>
      </c>
      <c r="C43" s="23">
        <v>0.22076431031654911</v>
      </c>
      <c r="D43" s="51">
        <v>5539.4508674492499</v>
      </c>
    </row>
    <row r="44" spans="1:4" ht="25.5" x14ac:dyDescent="0.25">
      <c r="A44" s="6" t="s">
        <v>64</v>
      </c>
      <c r="B44" s="6" t="s">
        <v>65</v>
      </c>
      <c r="C44" s="23">
        <v>0.26456692913385826</v>
      </c>
      <c r="D44" s="51">
        <v>5604.247116307718</v>
      </c>
    </row>
    <row r="45" spans="1:4" ht="25.5" x14ac:dyDescent="0.25">
      <c r="A45" s="6" t="s">
        <v>34</v>
      </c>
      <c r="B45" s="6" t="s">
        <v>35</v>
      </c>
      <c r="C45" s="23">
        <v>0.31295253419147223</v>
      </c>
      <c r="D45" s="51">
        <v>5398.3579778511685</v>
      </c>
    </row>
    <row r="46" spans="1:4" ht="25.5" x14ac:dyDescent="0.25">
      <c r="A46" s="6" t="s">
        <v>82</v>
      </c>
      <c r="B46" s="6" t="s">
        <v>83</v>
      </c>
      <c r="C46" s="23">
        <v>0.2447947071414672</v>
      </c>
      <c r="D46" s="52">
        <v>4873.3437057053243</v>
      </c>
    </row>
    <row r="47" spans="1:4" ht="25.5" x14ac:dyDescent="0.25">
      <c r="A47" s="6" t="s">
        <v>92</v>
      </c>
      <c r="B47" s="6" t="s">
        <v>93</v>
      </c>
      <c r="C47" s="23">
        <v>0.2255794701986755</v>
      </c>
      <c r="D47" s="52">
        <v>5486.9504896917324</v>
      </c>
    </row>
    <row r="48" spans="1:4" ht="25.5" x14ac:dyDescent="0.25">
      <c r="A48" s="6" t="s">
        <v>42</v>
      </c>
      <c r="B48" s="6" t="s">
        <v>43</v>
      </c>
      <c r="C48" s="23">
        <v>0.30053258939893485</v>
      </c>
      <c r="D48" s="52">
        <v>6309.6946217300138</v>
      </c>
    </row>
    <row r="49" spans="1:4" ht="25.5" x14ac:dyDescent="0.25">
      <c r="A49" s="6" t="s">
        <v>26</v>
      </c>
      <c r="B49" s="6" t="s">
        <v>27</v>
      </c>
      <c r="C49" s="23">
        <v>0.37748344370860926</v>
      </c>
      <c r="D49" s="53">
        <v>5586.308801934596</v>
      </c>
    </row>
    <row r="50" spans="1:4" ht="25.5" x14ac:dyDescent="0.25">
      <c r="A50" s="6" t="s">
        <v>48</v>
      </c>
      <c r="B50" s="6" t="s">
        <v>49</v>
      </c>
      <c r="C50" s="23">
        <v>0.28432147562582344</v>
      </c>
      <c r="D50" s="53">
        <v>5450.8781394826356</v>
      </c>
    </row>
    <row r="51" spans="1:4" ht="38.25" x14ac:dyDescent="0.25">
      <c r="A51" s="6" t="s">
        <v>50</v>
      </c>
      <c r="B51" s="6" t="s">
        <v>51</v>
      </c>
      <c r="C51" s="23">
        <v>0.28414634146341461</v>
      </c>
      <c r="D51" s="54">
        <v>3920.8088188038446</v>
      </c>
    </row>
    <row r="52" spans="1:4" ht="25.5" x14ac:dyDescent="0.25">
      <c r="A52" s="6" t="s">
        <v>108</v>
      </c>
      <c r="B52" s="6" t="s">
        <v>109</v>
      </c>
      <c r="C52" s="23">
        <v>0.20215767634854773</v>
      </c>
      <c r="D52" s="55">
        <v>5100.7447141694684</v>
      </c>
    </row>
    <row r="53" spans="1:4" ht="25.5" x14ac:dyDescent="0.25">
      <c r="A53" s="6" t="s">
        <v>120</v>
      </c>
      <c r="B53" s="6" t="s">
        <v>121</v>
      </c>
      <c r="C53" s="23">
        <v>0.18123685317627261</v>
      </c>
      <c r="D53" s="55">
        <v>3938.0937709529289</v>
      </c>
    </row>
    <row r="54" spans="1:4" ht="38.25" x14ac:dyDescent="0.25">
      <c r="A54" s="6" t="s">
        <v>14</v>
      </c>
      <c r="B54" s="6" t="s">
        <v>15</v>
      </c>
      <c r="C54" s="23">
        <v>0.42776507573592454</v>
      </c>
      <c r="D54" s="55">
        <v>5080.0774156949356</v>
      </c>
    </row>
    <row r="55" spans="1:4" ht="25.5" x14ac:dyDescent="0.25">
      <c r="A55" s="6" t="s">
        <v>54</v>
      </c>
      <c r="B55" s="6" t="s">
        <v>55</v>
      </c>
      <c r="C55" s="23">
        <v>0.27817338009707016</v>
      </c>
      <c r="D55" s="56">
        <v>4739.6294322290651</v>
      </c>
    </row>
    <row r="56" spans="1:4" ht="25.5" x14ac:dyDescent="0.25">
      <c r="A56" s="6" t="s">
        <v>90</v>
      </c>
      <c r="B56" s="6" t="s">
        <v>91</v>
      </c>
      <c r="C56" s="23">
        <v>0.22558922558922559</v>
      </c>
      <c r="D56" s="56">
        <v>5559.2702002192345</v>
      </c>
    </row>
    <row r="57" spans="1:4" ht="25.5" x14ac:dyDescent="0.25">
      <c r="A57" s="6" t="s">
        <v>126</v>
      </c>
      <c r="B57" s="6" t="s">
        <v>127</v>
      </c>
      <c r="C57" s="23">
        <v>0.17497618291521116</v>
      </c>
      <c r="D57" s="56">
        <v>5329.8861368988773</v>
      </c>
    </row>
    <row r="58" spans="1:4" ht="25.5" x14ac:dyDescent="0.25">
      <c r="A58" s="6" t="s">
        <v>128</v>
      </c>
      <c r="B58" s="6" t="s">
        <v>129</v>
      </c>
      <c r="C58" s="23">
        <v>0.17092370823214137</v>
      </c>
      <c r="D58" s="56">
        <v>5176.2367619064808</v>
      </c>
    </row>
    <row r="59" spans="1:4" ht="25.5" x14ac:dyDescent="0.25">
      <c r="A59" s="6" t="s">
        <v>100</v>
      </c>
      <c r="B59" s="6" t="s">
        <v>101</v>
      </c>
      <c r="C59" s="23">
        <v>0.21508809270426865</v>
      </c>
      <c r="D59" s="56">
        <v>4927.7240891988322</v>
      </c>
    </row>
    <row r="60" spans="1:4" ht="38.25" x14ac:dyDescent="0.25">
      <c r="A60" s="6" t="s">
        <v>78</v>
      </c>
      <c r="B60" s="6" t="s">
        <v>79</v>
      </c>
      <c r="C60" s="23">
        <v>0.24949401017449813</v>
      </c>
      <c r="D60" s="58">
        <v>5272.105667455864</v>
      </c>
    </row>
    <row r="61" spans="1:4" ht="25.5" x14ac:dyDescent="0.25">
      <c r="A61" s="6" t="s">
        <v>52</v>
      </c>
      <c r="B61" s="6" t="s">
        <v>53</v>
      </c>
      <c r="C61" s="23">
        <v>0.27909710792381848</v>
      </c>
      <c r="D61" s="58">
        <v>5556.8831182266586</v>
      </c>
    </row>
    <row r="62" spans="1:4" ht="38.25" x14ac:dyDescent="0.25">
      <c r="A62" s="6" t="s">
        <v>30</v>
      </c>
      <c r="B62" s="6" t="s">
        <v>31</v>
      </c>
      <c r="C62" s="23">
        <v>0.36385178802240414</v>
      </c>
      <c r="D62" s="58">
        <v>5218.1305307594475</v>
      </c>
    </row>
    <row r="63" spans="1:4" ht="38.25" x14ac:dyDescent="0.25">
      <c r="A63" s="83">
        <v>5208</v>
      </c>
      <c r="B63" s="6" t="s">
        <v>908</v>
      </c>
      <c r="C63" s="90">
        <v>0.23079999999999998</v>
      </c>
      <c r="D63" s="68">
        <v>6658.24</v>
      </c>
    </row>
    <row r="64" spans="1:4" ht="25.5" x14ac:dyDescent="0.25">
      <c r="A64" s="83">
        <v>5209</v>
      </c>
      <c r="B64" s="6" t="s">
        <v>912</v>
      </c>
      <c r="C64" s="90">
        <v>0.3</v>
      </c>
      <c r="D64" s="14">
        <v>7197.8181272801867</v>
      </c>
    </row>
    <row r="66" spans="1:1" x14ac:dyDescent="0.25">
      <c r="A66" s="41" t="s">
        <v>914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2"/>
  <sheetViews>
    <sheetView workbookViewId="0">
      <pane xSplit="4" ySplit="5" topLeftCell="H39" activePane="bottomRight" state="frozen"/>
      <selection pane="topRight" activeCell="E1" sqref="E1"/>
      <selection pane="bottomLeft" activeCell="A6" sqref="A6"/>
      <selection pane="bottomRight" activeCell="J22" sqref="J22"/>
    </sheetView>
  </sheetViews>
  <sheetFormatPr defaultRowHeight="15" x14ac:dyDescent="0.25"/>
  <cols>
    <col min="1" max="1" width="9.140625" style="17" customWidth="1"/>
    <col min="2" max="3" width="9.140625" style="17"/>
    <col min="4" max="4" width="13.85546875" style="17" customWidth="1"/>
    <col min="5" max="5" width="11.85546875" style="17" customWidth="1"/>
    <col min="6" max="6" width="10.140625" style="17" customWidth="1"/>
    <col min="7" max="7" width="27.5703125" style="17" customWidth="1"/>
    <col min="8" max="8" width="9.140625" style="17"/>
    <col min="9" max="9" width="11.7109375" style="17" customWidth="1"/>
    <col min="10" max="10" width="9.140625" style="17"/>
  </cols>
  <sheetData>
    <row r="1" spans="1:10" x14ac:dyDescent="0.25">
      <c r="A1" s="112" t="s">
        <v>139</v>
      </c>
      <c r="B1" s="112"/>
      <c r="C1" s="112"/>
      <c r="D1" s="112"/>
      <c r="E1" s="112"/>
      <c r="F1" s="112"/>
      <c r="G1" s="112"/>
    </row>
    <row r="2" spans="1:10" x14ac:dyDescent="0.25">
      <c r="A2" s="112" t="s">
        <v>148</v>
      </c>
      <c r="B2" s="112"/>
      <c r="C2" s="112"/>
      <c r="D2" s="112"/>
      <c r="E2" s="112"/>
      <c r="F2" s="112"/>
      <c r="G2" s="112"/>
    </row>
    <row r="3" spans="1:10" x14ac:dyDescent="0.25">
      <c r="A3" s="9"/>
      <c r="B3" s="9"/>
      <c r="C3" s="9"/>
      <c r="D3" s="9"/>
      <c r="E3" s="9"/>
      <c r="F3" s="9"/>
      <c r="G3" s="9"/>
    </row>
    <row r="4" spans="1:10" ht="50.25" customHeight="1" x14ac:dyDescent="0.25">
      <c r="A4" s="112" t="s">
        <v>0</v>
      </c>
      <c r="B4" s="112"/>
      <c r="C4" s="112"/>
      <c r="D4" s="112"/>
      <c r="E4" s="112"/>
      <c r="F4" s="112"/>
      <c r="G4" s="112"/>
      <c r="J4" s="18"/>
    </row>
    <row r="5" spans="1:10" ht="51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  <c r="H5" s="19" t="s">
        <v>8</v>
      </c>
      <c r="I5" s="4" t="s">
        <v>9</v>
      </c>
      <c r="J5" s="4" t="s">
        <v>149</v>
      </c>
    </row>
    <row r="6" spans="1:10" ht="38.25" x14ac:dyDescent="0.25">
      <c r="A6" s="6" t="s">
        <v>10</v>
      </c>
      <c r="B6" s="7">
        <v>45</v>
      </c>
      <c r="C6" s="6" t="s">
        <v>11</v>
      </c>
      <c r="D6" s="6" t="s">
        <v>12</v>
      </c>
      <c r="E6" s="8">
        <v>8688</v>
      </c>
      <c r="F6" s="8">
        <v>1226</v>
      </c>
      <c r="G6" s="8">
        <v>539</v>
      </c>
      <c r="H6" s="20">
        <v>0.43964110929853178</v>
      </c>
      <c r="I6" s="21">
        <v>1032.6500000000001</v>
      </c>
      <c r="J6" s="22" t="s">
        <v>13</v>
      </c>
    </row>
    <row r="7" spans="1:10" ht="38.25" x14ac:dyDescent="0.25">
      <c r="A7" s="6" t="s">
        <v>10</v>
      </c>
      <c r="B7" s="7">
        <v>45</v>
      </c>
      <c r="C7" s="6" t="s">
        <v>14</v>
      </c>
      <c r="D7" s="6" t="s">
        <v>15</v>
      </c>
      <c r="E7" s="8">
        <v>86175</v>
      </c>
      <c r="F7" s="8">
        <v>13996</v>
      </c>
      <c r="G7" s="8">
        <v>5987</v>
      </c>
      <c r="H7" s="20">
        <v>0.42776507573592454</v>
      </c>
      <c r="I7" s="21">
        <v>11691.87</v>
      </c>
      <c r="J7" s="22" t="s">
        <v>13</v>
      </c>
    </row>
    <row r="8" spans="1:10" ht="38.25" x14ac:dyDescent="0.25">
      <c r="A8" s="6" t="s">
        <v>10</v>
      </c>
      <c r="B8" s="7">
        <v>45</v>
      </c>
      <c r="C8" s="6" t="s">
        <v>16</v>
      </c>
      <c r="D8" s="6" t="s">
        <v>17</v>
      </c>
      <c r="E8" s="8">
        <v>4738</v>
      </c>
      <c r="F8" s="8">
        <v>805</v>
      </c>
      <c r="G8" s="8">
        <v>337</v>
      </c>
      <c r="H8" s="20">
        <v>0.41863354037267081</v>
      </c>
      <c r="I8" s="21">
        <v>805.6</v>
      </c>
      <c r="J8" s="22" t="s">
        <v>13</v>
      </c>
    </row>
    <row r="9" spans="1:10" ht="38.25" x14ac:dyDescent="0.25">
      <c r="A9" s="6" t="s">
        <v>10</v>
      </c>
      <c r="B9" s="7">
        <v>45</v>
      </c>
      <c r="C9" s="6" t="s">
        <v>18</v>
      </c>
      <c r="D9" s="6" t="s">
        <v>19</v>
      </c>
      <c r="E9" s="8">
        <v>18615</v>
      </c>
      <c r="F9" s="8">
        <v>2908</v>
      </c>
      <c r="G9" s="8">
        <v>1211</v>
      </c>
      <c r="H9" s="20">
        <v>0.41643741403026135</v>
      </c>
      <c r="I9" s="21">
        <v>2746.79</v>
      </c>
      <c r="J9" s="22" t="s">
        <v>13</v>
      </c>
    </row>
    <row r="10" spans="1:10" ht="38.25" x14ac:dyDescent="0.25">
      <c r="A10" s="6" t="s">
        <v>10</v>
      </c>
      <c r="B10" s="7">
        <v>45</v>
      </c>
      <c r="C10" s="6" t="s">
        <v>20</v>
      </c>
      <c r="D10" s="6" t="s">
        <v>21</v>
      </c>
      <c r="E10" s="8">
        <v>8564</v>
      </c>
      <c r="F10" s="8">
        <v>1060</v>
      </c>
      <c r="G10" s="8">
        <v>440</v>
      </c>
      <c r="H10" s="20">
        <v>0.41509433962264153</v>
      </c>
      <c r="I10" s="21">
        <v>657.98</v>
      </c>
      <c r="J10" s="22" t="s">
        <v>13</v>
      </c>
    </row>
    <row r="11" spans="1:10" ht="38.25" x14ac:dyDescent="0.25">
      <c r="A11" s="6" t="s">
        <v>10</v>
      </c>
      <c r="B11" s="7">
        <v>45</v>
      </c>
      <c r="C11" s="6" t="s">
        <v>22</v>
      </c>
      <c r="D11" s="6" t="s">
        <v>23</v>
      </c>
      <c r="E11" s="8">
        <v>4698</v>
      </c>
      <c r="F11" s="8">
        <v>803</v>
      </c>
      <c r="G11" s="8">
        <v>320</v>
      </c>
      <c r="H11" s="20">
        <v>0.39850560398505602</v>
      </c>
      <c r="I11" s="21">
        <v>574.83000000000004</v>
      </c>
      <c r="J11" s="22" t="s">
        <v>13</v>
      </c>
    </row>
    <row r="12" spans="1:10" ht="38.25" x14ac:dyDescent="0.25">
      <c r="A12" s="6" t="s">
        <v>10</v>
      </c>
      <c r="B12" s="7">
        <v>45</v>
      </c>
      <c r="C12" s="6" t="s">
        <v>24</v>
      </c>
      <c r="D12" s="6" t="s">
        <v>25</v>
      </c>
      <c r="E12" s="8">
        <v>6725</v>
      </c>
      <c r="F12" s="8">
        <v>943</v>
      </c>
      <c r="G12" s="8">
        <v>374</v>
      </c>
      <c r="H12" s="20">
        <v>0.39660657476139977</v>
      </c>
      <c r="I12" s="21">
        <v>634</v>
      </c>
      <c r="J12" s="22" t="s">
        <v>13</v>
      </c>
    </row>
    <row r="13" spans="1:10" ht="25.5" x14ac:dyDescent="0.25">
      <c r="A13" s="6" t="s">
        <v>10</v>
      </c>
      <c r="B13" s="7">
        <v>45</v>
      </c>
      <c r="C13" s="6" t="s">
        <v>26</v>
      </c>
      <c r="D13" s="6" t="s">
        <v>27</v>
      </c>
      <c r="E13" s="8">
        <v>30657</v>
      </c>
      <c r="F13" s="8">
        <v>5134</v>
      </c>
      <c r="G13" s="8">
        <v>1938</v>
      </c>
      <c r="H13" s="20">
        <v>0.37748344370860926</v>
      </c>
      <c r="I13" s="21">
        <v>3996.63</v>
      </c>
      <c r="J13" s="22" t="s">
        <v>13</v>
      </c>
    </row>
    <row r="14" spans="1:10" ht="38.25" x14ac:dyDescent="0.25">
      <c r="A14" s="6" t="s">
        <v>10</v>
      </c>
      <c r="B14" s="7">
        <v>45</v>
      </c>
      <c r="C14" s="6" t="s">
        <v>28</v>
      </c>
      <c r="D14" s="6" t="s">
        <v>29</v>
      </c>
      <c r="E14" s="8">
        <v>11430</v>
      </c>
      <c r="F14" s="8">
        <v>2127</v>
      </c>
      <c r="G14" s="8">
        <v>799</v>
      </c>
      <c r="H14" s="20">
        <v>0.37564645039962391</v>
      </c>
      <c r="I14" s="21">
        <v>2050.48</v>
      </c>
      <c r="J14" s="22" t="s">
        <v>13</v>
      </c>
    </row>
    <row r="15" spans="1:10" ht="38.25" x14ac:dyDescent="0.25">
      <c r="A15" s="6" t="s">
        <v>10</v>
      </c>
      <c r="B15" s="7">
        <v>45</v>
      </c>
      <c r="C15" s="6" t="s">
        <v>30</v>
      </c>
      <c r="D15" s="6" t="s">
        <v>31</v>
      </c>
      <c r="E15" s="8">
        <v>30368</v>
      </c>
      <c r="F15" s="8">
        <v>4642</v>
      </c>
      <c r="G15" s="8">
        <v>1689</v>
      </c>
      <c r="H15" s="20">
        <v>0.36385178802240414</v>
      </c>
      <c r="I15" s="21">
        <v>3139.86</v>
      </c>
      <c r="J15" s="22" t="s">
        <v>13</v>
      </c>
    </row>
    <row r="16" spans="1:10" ht="25.5" x14ac:dyDescent="0.25">
      <c r="A16" s="6" t="s">
        <v>10</v>
      </c>
      <c r="B16" s="7">
        <v>45</v>
      </c>
      <c r="C16" s="6" t="s">
        <v>32</v>
      </c>
      <c r="D16" s="6" t="s">
        <v>33</v>
      </c>
      <c r="E16" s="8">
        <v>23247</v>
      </c>
      <c r="F16" s="8">
        <v>4376</v>
      </c>
      <c r="G16" s="8">
        <v>1432</v>
      </c>
      <c r="H16" s="20">
        <v>0.32723948811700182</v>
      </c>
      <c r="I16" s="21">
        <v>3857.35</v>
      </c>
      <c r="J16" s="22" t="s">
        <v>13</v>
      </c>
    </row>
    <row r="17" spans="1:10" ht="25.5" x14ac:dyDescent="0.25">
      <c r="A17" s="6" t="s">
        <v>10</v>
      </c>
      <c r="B17" s="7">
        <v>45</v>
      </c>
      <c r="C17" s="6" t="s">
        <v>34</v>
      </c>
      <c r="D17" s="6" t="s">
        <v>35</v>
      </c>
      <c r="E17" s="8">
        <v>16828</v>
      </c>
      <c r="F17" s="8">
        <v>2486</v>
      </c>
      <c r="G17" s="8">
        <v>778</v>
      </c>
      <c r="H17" s="20">
        <v>0.31295253419147223</v>
      </c>
      <c r="I17" s="21">
        <v>1611.27</v>
      </c>
      <c r="J17" s="22" t="s">
        <v>13</v>
      </c>
    </row>
    <row r="18" spans="1:10" ht="38.25" x14ac:dyDescent="0.25">
      <c r="A18" s="6" t="s">
        <v>10</v>
      </c>
      <c r="B18" s="7">
        <v>45</v>
      </c>
      <c r="C18" s="6" t="s">
        <v>36</v>
      </c>
      <c r="D18" s="6" t="s">
        <v>37</v>
      </c>
      <c r="E18" s="8">
        <v>7754</v>
      </c>
      <c r="F18" s="8">
        <v>1139</v>
      </c>
      <c r="G18" s="8">
        <v>350</v>
      </c>
      <c r="H18" s="20">
        <v>0.30728709394205445</v>
      </c>
      <c r="I18" s="21">
        <v>1203.1300000000001</v>
      </c>
      <c r="J18" s="22" t="s">
        <v>13</v>
      </c>
    </row>
    <row r="19" spans="1:10" ht="38.25" x14ac:dyDescent="0.25">
      <c r="A19" s="6" t="s">
        <v>10</v>
      </c>
      <c r="B19" s="7">
        <v>45</v>
      </c>
      <c r="C19" s="6" t="s">
        <v>38</v>
      </c>
      <c r="D19" s="6" t="s">
        <v>39</v>
      </c>
      <c r="E19" s="8">
        <v>6312</v>
      </c>
      <c r="F19" s="8">
        <v>857</v>
      </c>
      <c r="G19" s="8">
        <v>263</v>
      </c>
      <c r="H19" s="20">
        <v>0.30688448074679114</v>
      </c>
      <c r="I19" s="21">
        <v>634.95000000000005</v>
      </c>
      <c r="J19" s="22" t="s">
        <v>13</v>
      </c>
    </row>
    <row r="20" spans="1:10" ht="38.25" x14ac:dyDescent="0.25">
      <c r="A20" s="6" t="s">
        <v>10</v>
      </c>
      <c r="B20" s="7">
        <v>45</v>
      </c>
      <c r="C20" s="6" t="s">
        <v>40</v>
      </c>
      <c r="D20" s="6" t="s">
        <v>41</v>
      </c>
      <c r="E20" s="8">
        <v>37677</v>
      </c>
      <c r="F20" s="8">
        <v>6146</v>
      </c>
      <c r="G20" s="8">
        <v>1879</v>
      </c>
      <c r="H20" s="20">
        <v>0.30572730231044581</v>
      </c>
      <c r="I20" s="21">
        <v>5094.24</v>
      </c>
      <c r="J20" s="22" t="s">
        <v>13</v>
      </c>
    </row>
    <row r="21" spans="1:10" ht="38.25" x14ac:dyDescent="0.25">
      <c r="A21" s="6" t="s">
        <v>10</v>
      </c>
      <c r="B21" s="7">
        <v>45</v>
      </c>
      <c r="C21" s="6" t="s">
        <v>42</v>
      </c>
      <c r="D21" s="6" t="s">
        <v>43</v>
      </c>
      <c r="E21" s="8">
        <v>20929</v>
      </c>
      <c r="F21" s="8">
        <v>3943</v>
      </c>
      <c r="G21" s="8">
        <v>1185</v>
      </c>
      <c r="H21" s="20">
        <v>0.30053258939893485</v>
      </c>
      <c r="I21" s="21">
        <v>3117.81</v>
      </c>
      <c r="J21" s="22" t="s">
        <v>13</v>
      </c>
    </row>
    <row r="22" spans="1:10" s="65" customFormat="1" ht="38.25" x14ac:dyDescent="0.25">
      <c r="A22" s="6"/>
      <c r="B22" s="7"/>
      <c r="C22" s="83">
        <v>5209</v>
      </c>
      <c r="D22" s="6" t="s">
        <v>912</v>
      </c>
      <c r="E22" s="8"/>
      <c r="F22" s="8">
        <v>10</v>
      </c>
      <c r="G22" s="8">
        <v>3</v>
      </c>
      <c r="H22" s="20">
        <v>0.3</v>
      </c>
      <c r="I22" s="21">
        <v>431.55</v>
      </c>
      <c r="J22" s="22" t="s">
        <v>13</v>
      </c>
    </row>
    <row r="23" spans="1:10" ht="38.25" x14ac:dyDescent="0.25">
      <c r="A23" s="6" t="s">
        <v>10</v>
      </c>
      <c r="B23" s="7">
        <v>45</v>
      </c>
      <c r="C23" s="6" t="s">
        <v>44</v>
      </c>
      <c r="D23" s="6" t="s">
        <v>45</v>
      </c>
      <c r="E23" s="8">
        <v>66618</v>
      </c>
      <c r="F23" s="8">
        <v>10811</v>
      </c>
      <c r="G23" s="8">
        <v>3153</v>
      </c>
      <c r="H23" s="20">
        <v>0.29164739617056701</v>
      </c>
      <c r="I23" s="21">
        <v>9479.0300000000007</v>
      </c>
      <c r="J23" s="22" t="s">
        <v>13</v>
      </c>
    </row>
    <row r="24" spans="1:10" ht="25.5" x14ac:dyDescent="0.25">
      <c r="A24" s="6" t="s">
        <v>10</v>
      </c>
      <c r="B24" s="7">
        <v>45</v>
      </c>
      <c r="C24" s="6" t="s">
        <v>46</v>
      </c>
      <c r="D24" s="6" t="s">
        <v>47</v>
      </c>
      <c r="E24" s="8">
        <v>30073</v>
      </c>
      <c r="F24" s="8">
        <v>4150</v>
      </c>
      <c r="G24" s="8">
        <v>1202</v>
      </c>
      <c r="H24" s="20">
        <v>0.28963855421686746</v>
      </c>
      <c r="I24" s="21">
        <v>2474.59</v>
      </c>
      <c r="J24" s="22" t="s">
        <v>13</v>
      </c>
    </row>
    <row r="25" spans="1:10" ht="38.25" x14ac:dyDescent="0.25">
      <c r="A25" s="6" t="s">
        <v>10</v>
      </c>
      <c r="B25" s="7">
        <v>45</v>
      </c>
      <c r="C25" s="6" t="s">
        <v>48</v>
      </c>
      <c r="D25" s="6" t="s">
        <v>49</v>
      </c>
      <c r="E25" s="8">
        <v>26118</v>
      </c>
      <c r="F25" s="8">
        <v>3795</v>
      </c>
      <c r="G25" s="8">
        <v>1079</v>
      </c>
      <c r="H25" s="20">
        <v>0.28432147562582344</v>
      </c>
      <c r="I25" s="21">
        <v>3996.63</v>
      </c>
      <c r="J25" s="22" t="s">
        <v>13</v>
      </c>
    </row>
    <row r="26" spans="1:10" ht="38.25" x14ac:dyDescent="0.25">
      <c r="A26" s="6" t="s">
        <v>10</v>
      </c>
      <c r="B26" s="7">
        <v>45</v>
      </c>
      <c r="C26" s="6" t="s">
        <v>50</v>
      </c>
      <c r="D26" s="6" t="s">
        <v>51</v>
      </c>
      <c r="E26" s="8">
        <v>9463</v>
      </c>
      <c r="F26" s="8">
        <v>820</v>
      </c>
      <c r="G26" s="8">
        <v>233</v>
      </c>
      <c r="H26" s="20">
        <v>0.28414634146341461</v>
      </c>
      <c r="I26" s="21">
        <v>3702.48</v>
      </c>
      <c r="J26" s="22" t="s">
        <v>13</v>
      </c>
    </row>
    <row r="27" spans="1:10" ht="25.5" x14ac:dyDescent="0.25">
      <c r="A27" s="6" t="s">
        <v>10</v>
      </c>
      <c r="B27" s="7">
        <v>45</v>
      </c>
      <c r="C27" s="6" t="s">
        <v>52</v>
      </c>
      <c r="D27" s="6" t="s">
        <v>53</v>
      </c>
      <c r="E27" s="8">
        <v>27316</v>
      </c>
      <c r="F27" s="8">
        <v>4253</v>
      </c>
      <c r="G27" s="8">
        <v>1187</v>
      </c>
      <c r="H27" s="20">
        <v>0.27909710792381848</v>
      </c>
      <c r="I27" s="21">
        <v>3786.78</v>
      </c>
      <c r="J27" s="22" t="s">
        <v>13</v>
      </c>
    </row>
    <row r="28" spans="1:10" ht="38.25" x14ac:dyDescent="0.25">
      <c r="A28" s="6" t="s">
        <v>10</v>
      </c>
      <c r="B28" s="7">
        <v>45</v>
      </c>
      <c r="C28" s="6" t="s">
        <v>54</v>
      </c>
      <c r="D28" s="6" t="s">
        <v>55</v>
      </c>
      <c r="E28" s="8">
        <v>217928</v>
      </c>
      <c r="F28" s="8">
        <v>28227</v>
      </c>
      <c r="G28" s="8">
        <v>7852</v>
      </c>
      <c r="H28" s="20">
        <v>0.27817338009707016</v>
      </c>
      <c r="I28" s="21">
        <v>22108.81</v>
      </c>
      <c r="J28" s="22" t="s">
        <v>13</v>
      </c>
    </row>
    <row r="29" spans="1:10" ht="25.5" x14ac:dyDescent="0.25">
      <c r="A29" s="6" t="s">
        <v>10</v>
      </c>
      <c r="B29" s="7">
        <v>45</v>
      </c>
      <c r="C29" s="6" t="s">
        <v>56</v>
      </c>
      <c r="D29" s="6" t="s">
        <v>57</v>
      </c>
      <c r="E29" s="8">
        <v>7232</v>
      </c>
      <c r="F29" s="8">
        <v>1343</v>
      </c>
      <c r="G29" s="8">
        <v>366</v>
      </c>
      <c r="H29" s="20">
        <v>0.27252419955323903</v>
      </c>
      <c r="I29" s="21">
        <v>1493.37</v>
      </c>
      <c r="J29" s="22" t="s">
        <v>13</v>
      </c>
    </row>
    <row r="30" spans="1:10" ht="38.25" x14ac:dyDescent="0.25">
      <c r="A30" s="6" t="s">
        <v>10</v>
      </c>
      <c r="B30" s="7">
        <v>45</v>
      </c>
      <c r="C30" s="6" t="s">
        <v>58</v>
      </c>
      <c r="D30" s="6" t="s">
        <v>59</v>
      </c>
      <c r="E30" s="8">
        <v>6834</v>
      </c>
      <c r="F30" s="8">
        <v>1223</v>
      </c>
      <c r="G30" s="8">
        <v>329</v>
      </c>
      <c r="H30" s="20">
        <v>0.26901062959934585</v>
      </c>
      <c r="I30" s="21">
        <v>653.66999999999996</v>
      </c>
      <c r="J30" s="22" t="s">
        <v>13</v>
      </c>
    </row>
    <row r="31" spans="1:10" ht="38.25" x14ac:dyDescent="0.25">
      <c r="A31" s="6" t="s">
        <v>10</v>
      </c>
      <c r="B31" s="7">
        <v>45</v>
      </c>
      <c r="C31" s="6" t="s">
        <v>60</v>
      </c>
      <c r="D31" s="6" t="s">
        <v>61</v>
      </c>
      <c r="E31" s="8">
        <v>22347</v>
      </c>
      <c r="F31" s="8">
        <v>3189</v>
      </c>
      <c r="G31" s="8">
        <v>857</v>
      </c>
      <c r="H31" s="20">
        <v>0.26873628096582003</v>
      </c>
      <c r="I31" s="21">
        <v>2281.31</v>
      </c>
      <c r="J31" s="22" t="s">
        <v>13</v>
      </c>
    </row>
    <row r="32" spans="1:10" ht="38.25" x14ac:dyDescent="0.25">
      <c r="A32" s="6" t="s">
        <v>10</v>
      </c>
      <c r="B32" s="7">
        <v>45</v>
      </c>
      <c r="C32" s="6" t="s">
        <v>62</v>
      </c>
      <c r="D32" s="6" t="s">
        <v>63</v>
      </c>
      <c r="E32" s="8">
        <v>7473</v>
      </c>
      <c r="F32" s="8">
        <v>1314</v>
      </c>
      <c r="G32" s="8">
        <v>352</v>
      </c>
      <c r="H32" s="20">
        <v>0.26788432267884321</v>
      </c>
      <c r="I32" s="21">
        <v>1516.32</v>
      </c>
      <c r="J32" s="22" t="s">
        <v>13</v>
      </c>
    </row>
    <row r="33" spans="1:10" ht="38.25" x14ac:dyDescent="0.25">
      <c r="A33" s="6" t="s">
        <v>10</v>
      </c>
      <c r="B33" s="7">
        <v>45</v>
      </c>
      <c r="C33" s="6" t="s">
        <v>64</v>
      </c>
      <c r="D33" s="6" t="s">
        <v>65</v>
      </c>
      <c r="E33" s="8">
        <v>21105</v>
      </c>
      <c r="F33" s="8">
        <v>3175</v>
      </c>
      <c r="G33" s="8">
        <v>840</v>
      </c>
      <c r="H33" s="20">
        <v>0.26456692913385826</v>
      </c>
      <c r="I33" s="21">
        <v>2771.33</v>
      </c>
      <c r="J33" s="22" t="s">
        <v>13</v>
      </c>
    </row>
    <row r="34" spans="1:10" ht="38.25" x14ac:dyDescent="0.25">
      <c r="A34" s="6" t="s">
        <v>10</v>
      </c>
      <c r="B34" s="7">
        <v>45</v>
      </c>
      <c r="C34" s="6" t="s">
        <v>66</v>
      </c>
      <c r="D34" s="6" t="s">
        <v>67</v>
      </c>
      <c r="E34" s="8">
        <v>6566</v>
      </c>
      <c r="F34" s="8">
        <v>894</v>
      </c>
      <c r="G34" s="8">
        <v>233</v>
      </c>
      <c r="H34" s="20">
        <v>0.26062639821029082</v>
      </c>
      <c r="I34" s="21">
        <v>1227.49</v>
      </c>
      <c r="J34" s="22" t="s">
        <v>13</v>
      </c>
    </row>
    <row r="35" spans="1:10" ht="38.25" x14ac:dyDescent="0.25">
      <c r="A35" s="6" t="s">
        <v>10</v>
      </c>
      <c r="B35" s="7">
        <v>45</v>
      </c>
      <c r="C35" s="6" t="s">
        <v>68</v>
      </c>
      <c r="D35" s="6" t="s">
        <v>69</v>
      </c>
      <c r="E35" s="8">
        <v>62680</v>
      </c>
      <c r="F35" s="8">
        <v>8530</v>
      </c>
      <c r="G35" s="8">
        <v>2211</v>
      </c>
      <c r="H35" s="20">
        <v>0.25920281359906211</v>
      </c>
      <c r="I35" s="21">
        <v>8809.9599999999991</v>
      </c>
      <c r="J35" s="22" t="s">
        <v>13</v>
      </c>
    </row>
    <row r="36" spans="1:10" ht="38.25" x14ac:dyDescent="0.25">
      <c r="A36" s="6" t="s">
        <v>10</v>
      </c>
      <c r="B36" s="7">
        <v>45</v>
      </c>
      <c r="C36" s="6" t="s">
        <v>70</v>
      </c>
      <c r="D36" s="6" t="s">
        <v>71</v>
      </c>
      <c r="E36" s="8">
        <v>20783</v>
      </c>
      <c r="F36" s="8">
        <v>3892</v>
      </c>
      <c r="G36" s="8">
        <v>1006</v>
      </c>
      <c r="H36" s="20">
        <v>0.25847893114080167</v>
      </c>
      <c r="I36" s="21">
        <v>3153.68</v>
      </c>
      <c r="J36" s="22" t="s">
        <v>13</v>
      </c>
    </row>
    <row r="37" spans="1:10" ht="38.25" x14ac:dyDescent="0.25">
      <c r="A37" s="6" t="s">
        <v>10</v>
      </c>
      <c r="B37" s="7">
        <v>45</v>
      </c>
      <c r="C37" s="6" t="s">
        <v>72</v>
      </c>
      <c r="D37" s="6" t="s">
        <v>73</v>
      </c>
      <c r="E37" s="8">
        <v>45650</v>
      </c>
      <c r="F37" s="8">
        <v>7416</v>
      </c>
      <c r="G37" s="8">
        <v>1876</v>
      </c>
      <c r="H37" s="20">
        <v>0.25296655879180152</v>
      </c>
      <c r="I37" s="21">
        <v>6723.94</v>
      </c>
      <c r="J37" s="22" t="s">
        <v>13</v>
      </c>
    </row>
    <row r="38" spans="1:10" ht="38.25" x14ac:dyDescent="0.25">
      <c r="A38" s="6" t="s">
        <v>10</v>
      </c>
      <c r="B38" s="7">
        <v>45</v>
      </c>
      <c r="C38" s="6" t="s">
        <v>74</v>
      </c>
      <c r="D38" s="6" t="s">
        <v>75</v>
      </c>
      <c r="E38" s="8">
        <v>6866</v>
      </c>
      <c r="F38" s="8">
        <v>1085</v>
      </c>
      <c r="G38" s="8">
        <v>271</v>
      </c>
      <c r="H38" s="20">
        <v>0.24976958525345622</v>
      </c>
      <c r="I38" s="21">
        <v>890.89</v>
      </c>
      <c r="J38" s="22" t="s">
        <v>13</v>
      </c>
    </row>
    <row r="39" spans="1:10" ht="38.25" x14ac:dyDescent="0.25">
      <c r="A39" s="6" t="s">
        <v>10</v>
      </c>
      <c r="B39" s="7">
        <v>45</v>
      </c>
      <c r="C39" s="6" t="s">
        <v>76</v>
      </c>
      <c r="D39" s="6" t="s">
        <v>77</v>
      </c>
      <c r="E39" s="8">
        <v>14553</v>
      </c>
      <c r="F39" s="8">
        <v>2043</v>
      </c>
      <c r="G39" s="8">
        <v>510</v>
      </c>
      <c r="H39" s="20">
        <v>0.24963289280469897</v>
      </c>
      <c r="I39" s="21">
        <v>1586.99</v>
      </c>
      <c r="J39" s="22" t="s">
        <v>13</v>
      </c>
    </row>
    <row r="40" spans="1:10" ht="38.25" x14ac:dyDescent="0.25">
      <c r="A40" s="6" t="s">
        <v>10</v>
      </c>
      <c r="B40" s="7">
        <v>45</v>
      </c>
      <c r="C40" s="6" t="s">
        <v>78</v>
      </c>
      <c r="D40" s="6" t="s">
        <v>79</v>
      </c>
      <c r="E40" s="8">
        <v>106721</v>
      </c>
      <c r="F40" s="8">
        <v>18281</v>
      </c>
      <c r="G40" s="8">
        <v>4561</v>
      </c>
      <c r="H40" s="20">
        <v>0.24949401017449813</v>
      </c>
      <c r="I40" s="21">
        <v>15656.82</v>
      </c>
      <c r="J40" s="22" t="s">
        <v>13</v>
      </c>
    </row>
    <row r="41" spans="1:10" s="57" customFormat="1" x14ac:dyDescent="0.25">
      <c r="A41" s="6"/>
      <c r="B41" s="7"/>
      <c r="C41" s="6"/>
      <c r="D41" s="6"/>
      <c r="E41" s="8"/>
      <c r="F41" s="8"/>
      <c r="G41" s="8"/>
      <c r="H41" s="20"/>
      <c r="I41" s="21"/>
      <c r="J41" s="22"/>
    </row>
    <row r="42" spans="1:10" ht="54" customHeight="1" x14ac:dyDescent="0.25">
      <c r="A42" s="113" t="s">
        <v>150</v>
      </c>
      <c r="B42" s="113"/>
      <c r="C42" s="113"/>
      <c r="D42" s="113"/>
      <c r="E42" s="113"/>
      <c r="F42" s="113"/>
      <c r="G42" s="113"/>
      <c r="H42" s="113"/>
      <c r="I42" s="113"/>
      <c r="J42" s="113"/>
    </row>
  </sheetData>
  <mergeCells count="4">
    <mergeCell ref="A1:G1"/>
    <mergeCell ref="A2:G2"/>
    <mergeCell ref="A4:G4"/>
    <mergeCell ref="A42:J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workbookViewId="0">
      <pane xSplit="1" ySplit="3" topLeftCell="B36" activePane="bottomRight" state="frozen"/>
      <selection pane="topRight" activeCell="B1" sqref="B1"/>
      <selection pane="bottomLeft" activeCell="A4" sqref="A4"/>
      <selection pane="bottomRight" activeCell="C42" sqref="C42"/>
    </sheetView>
  </sheetViews>
  <sheetFormatPr defaultRowHeight="15" x14ac:dyDescent="0.25"/>
  <cols>
    <col min="2" max="2" width="14.42578125" customWidth="1"/>
    <col min="3" max="3" width="14.28515625" customWidth="1"/>
    <col min="4" max="4" width="17.5703125" style="1" customWidth="1"/>
  </cols>
  <sheetData>
    <row r="1" spans="1:4" s="57" customFormat="1" x14ac:dyDescent="0.25">
      <c r="A1" s="57" t="s">
        <v>139</v>
      </c>
      <c r="D1" s="1"/>
    </row>
    <row r="2" spans="1:4" s="57" customFormat="1" x14ac:dyDescent="0.25">
      <c r="A2" s="57" t="s">
        <v>151</v>
      </c>
      <c r="D2" s="1"/>
    </row>
    <row r="3" spans="1:4" x14ac:dyDescent="0.25">
      <c r="A3" s="3" t="s">
        <v>3</v>
      </c>
      <c r="B3" s="3" t="s">
        <v>4</v>
      </c>
      <c r="C3" s="19" t="s">
        <v>8</v>
      </c>
      <c r="D3" s="1" t="s">
        <v>152</v>
      </c>
    </row>
    <row r="4" spans="1:4" ht="38.25" x14ac:dyDescent="0.25">
      <c r="A4" s="6" t="s">
        <v>11</v>
      </c>
      <c r="B4" s="6" t="s">
        <v>12</v>
      </c>
      <c r="C4" s="20">
        <v>0.43964110929853178</v>
      </c>
      <c r="D4" s="5">
        <v>5191.9279762772858</v>
      </c>
    </row>
    <row r="5" spans="1:4" ht="38.25" x14ac:dyDescent="0.25">
      <c r="A5" s="6" t="s">
        <v>36</v>
      </c>
      <c r="B5" s="6" t="s">
        <v>37</v>
      </c>
      <c r="C5" s="20">
        <v>0.30728709394205445</v>
      </c>
      <c r="D5" s="5">
        <v>5338.8352681874976</v>
      </c>
    </row>
    <row r="6" spans="1:4" ht="38.25" x14ac:dyDescent="0.25">
      <c r="A6" s="6" t="s">
        <v>38</v>
      </c>
      <c r="B6" s="6" t="s">
        <v>39</v>
      </c>
      <c r="C6" s="20">
        <v>0.30688448074679114</v>
      </c>
      <c r="D6" s="5">
        <v>5504.9351508029768</v>
      </c>
    </row>
    <row r="7" spans="1:4" ht="38.25" x14ac:dyDescent="0.25">
      <c r="A7" s="6" t="s">
        <v>22</v>
      </c>
      <c r="B7" s="6" t="s">
        <v>23</v>
      </c>
      <c r="C7" s="20">
        <v>0.39850560398505602</v>
      </c>
      <c r="D7" s="5">
        <v>5296.7586817678603</v>
      </c>
    </row>
    <row r="8" spans="1:4" ht="38.25" x14ac:dyDescent="0.25">
      <c r="A8" s="6" t="s">
        <v>16</v>
      </c>
      <c r="B8" s="6" t="s">
        <v>17</v>
      </c>
      <c r="C8" s="20">
        <v>0.41863354037267081</v>
      </c>
      <c r="D8" s="5">
        <v>5300.9055397554621</v>
      </c>
    </row>
    <row r="9" spans="1:4" ht="38.25" x14ac:dyDescent="0.25">
      <c r="A9" s="6" t="s">
        <v>28</v>
      </c>
      <c r="B9" s="6" t="s">
        <v>29</v>
      </c>
      <c r="C9" s="20">
        <v>0.37564645039962391</v>
      </c>
      <c r="D9" s="5">
        <v>5297.5701635070409</v>
      </c>
    </row>
    <row r="10" spans="1:4" ht="25.5" x14ac:dyDescent="0.25">
      <c r="A10" s="6" t="s">
        <v>76</v>
      </c>
      <c r="B10" s="6" t="s">
        <v>77</v>
      </c>
      <c r="C10" s="20">
        <v>0.24963289280469897</v>
      </c>
      <c r="D10" s="5">
        <v>3562.4931638040798</v>
      </c>
    </row>
    <row r="11" spans="1:4" ht="38.25" x14ac:dyDescent="0.25">
      <c r="A11" s="6" t="s">
        <v>72</v>
      </c>
      <c r="B11" s="6" t="s">
        <v>73</v>
      </c>
      <c r="C11" s="20">
        <v>0.25296655879180152</v>
      </c>
      <c r="D11" s="5">
        <v>5071.5051913095076</v>
      </c>
    </row>
    <row r="12" spans="1:4" ht="38.25" x14ac:dyDescent="0.25">
      <c r="A12" s="6" t="s">
        <v>20</v>
      </c>
      <c r="B12" s="6" t="s">
        <v>21</v>
      </c>
      <c r="C12" s="20">
        <v>0.41509433962264153</v>
      </c>
      <c r="D12" s="5">
        <v>4328.4993172764252</v>
      </c>
    </row>
    <row r="13" spans="1:4" ht="38.25" x14ac:dyDescent="0.25">
      <c r="A13" s="6" t="s">
        <v>18</v>
      </c>
      <c r="B13" s="6" t="s">
        <v>19</v>
      </c>
      <c r="C13" s="20">
        <v>0.41643741403026135</v>
      </c>
      <c r="D13" s="5">
        <v>5126.4799023809182</v>
      </c>
    </row>
    <row r="14" spans="1:4" ht="38.25" x14ac:dyDescent="0.25">
      <c r="A14" s="6" t="s">
        <v>66</v>
      </c>
      <c r="B14" s="6" t="s">
        <v>67</v>
      </c>
      <c r="C14" s="20">
        <v>0.26062639821029082</v>
      </c>
      <c r="D14" s="5">
        <v>5509.9432152745085</v>
      </c>
    </row>
    <row r="15" spans="1:4" ht="25.5" x14ac:dyDescent="0.25">
      <c r="A15" s="6" t="s">
        <v>40</v>
      </c>
      <c r="B15" s="6" t="s">
        <v>41</v>
      </c>
      <c r="C15" s="20">
        <v>0.30572730231044581</v>
      </c>
      <c r="D15" s="5">
        <v>4472.679972783375</v>
      </c>
    </row>
    <row r="16" spans="1:4" ht="38.25" x14ac:dyDescent="0.25">
      <c r="A16" s="6" t="s">
        <v>44</v>
      </c>
      <c r="B16" s="6" t="s">
        <v>45</v>
      </c>
      <c r="C16" s="20">
        <v>0.29164739617056701</v>
      </c>
      <c r="D16" s="5">
        <v>4641.2064282598603</v>
      </c>
    </row>
    <row r="17" spans="1:4" ht="25.5" x14ac:dyDescent="0.25">
      <c r="A17" s="6" t="s">
        <v>56</v>
      </c>
      <c r="B17" s="6" t="s">
        <v>57</v>
      </c>
      <c r="C17" s="20">
        <v>0.27252419955323903</v>
      </c>
      <c r="D17" s="5">
        <v>5165.1794128425972</v>
      </c>
    </row>
    <row r="18" spans="1:4" ht="25.5" x14ac:dyDescent="0.25">
      <c r="A18" s="6" t="s">
        <v>32</v>
      </c>
      <c r="B18" s="6" t="s">
        <v>33</v>
      </c>
      <c r="C18" s="20">
        <v>0.32723948811700182</v>
      </c>
      <c r="D18" s="5">
        <v>4981.1363904604759</v>
      </c>
    </row>
    <row r="19" spans="1:4" ht="25.5" x14ac:dyDescent="0.25">
      <c r="A19" s="6" t="s">
        <v>60</v>
      </c>
      <c r="B19" s="6" t="s">
        <v>61</v>
      </c>
      <c r="C19" s="20">
        <v>0.26873628096582003</v>
      </c>
      <c r="D19" s="5">
        <v>3555.13</v>
      </c>
    </row>
    <row r="20" spans="1:4" ht="38.25" x14ac:dyDescent="0.25">
      <c r="A20" s="6" t="s">
        <v>70</v>
      </c>
      <c r="B20" s="6" t="s">
        <v>71</v>
      </c>
      <c r="C20" s="20">
        <v>0.25847893114080167</v>
      </c>
      <c r="D20" s="5">
        <v>5341.95</v>
      </c>
    </row>
    <row r="21" spans="1:4" ht="38.25" x14ac:dyDescent="0.25">
      <c r="A21" s="6" t="s">
        <v>58</v>
      </c>
      <c r="B21" s="6" t="s">
        <v>59</v>
      </c>
      <c r="C21" s="20">
        <v>0.26901062959934585</v>
      </c>
      <c r="D21" s="5">
        <v>4475.24</v>
      </c>
    </row>
    <row r="22" spans="1:4" ht="38.25" x14ac:dyDescent="0.25">
      <c r="A22" s="6" t="s">
        <v>68</v>
      </c>
      <c r="B22" s="6" t="s">
        <v>69</v>
      </c>
      <c r="C22" s="20">
        <v>0.25920281359906211</v>
      </c>
      <c r="D22" s="5">
        <v>2974.26</v>
      </c>
    </row>
    <row r="23" spans="1:4" ht="38.25" x14ac:dyDescent="0.25">
      <c r="A23" s="6" t="s">
        <v>74</v>
      </c>
      <c r="B23" s="6" t="s">
        <v>75</v>
      </c>
      <c r="C23" s="20">
        <v>0.24976958525345622</v>
      </c>
      <c r="D23" s="5">
        <v>5346.64</v>
      </c>
    </row>
    <row r="24" spans="1:4" ht="38.25" x14ac:dyDescent="0.25">
      <c r="A24" s="6" t="s">
        <v>62</v>
      </c>
      <c r="B24" s="6" t="s">
        <v>63</v>
      </c>
      <c r="C24" s="20">
        <v>0.26788432267884321</v>
      </c>
      <c r="D24" s="5">
        <v>4069.77</v>
      </c>
    </row>
    <row r="25" spans="1:4" ht="38.25" x14ac:dyDescent="0.25">
      <c r="A25" s="6" t="s">
        <v>24</v>
      </c>
      <c r="B25" s="6" t="s">
        <v>25</v>
      </c>
      <c r="C25" s="20">
        <v>0.39660657476139977</v>
      </c>
      <c r="D25" s="5">
        <v>5040.08</v>
      </c>
    </row>
    <row r="26" spans="1:4" ht="25.5" x14ac:dyDescent="0.25">
      <c r="A26" s="6" t="s">
        <v>46</v>
      </c>
      <c r="B26" s="6" t="s">
        <v>47</v>
      </c>
      <c r="C26" s="20">
        <v>0.28963855421686746</v>
      </c>
      <c r="D26" s="5">
        <v>3636.5537448176401</v>
      </c>
    </row>
    <row r="27" spans="1:4" ht="25.5" x14ac:dyDescent="0.25">
      <c r="A27" s="6" t="s">
        <v>64</v>
      </c>
      <c r="B27" s="6" t="s">
        <v>65</v>
      </c>
      <c r="C27" s="20">
        <v>0.26456692913385826</v>
      </c>
      <c r="D27" s="5">
        <v>5222.2280308320351</v>
      </c>
    </row>
    <row r="28" spans="1:4" ht="25.5" x14ac:dyDescent="0.25">
      <c r="A28" s="6" t="s">
        <v>34</v>
      </c>
      <c r="B28" s="6" t="s">
        <v>35</v>
      </c>
      <c r="C28" s="20">
        <v>0.31295253419147223</v>
      </c>
      <c r="D28" s="5">
        <v>5064.8166756270857</v>
      </c>
    </row>
    <row r="29" spans="1:4" ht="38.25" x14ac:dyDescent="0.25">
      <c r="A29" s="6" t="s">
        <v>42</v>
      </c>
      <c r="B29" s="6" t="s">
        <v>43</v>
      </c>
      <c r="C29" s="20">
        <v>0.30053258939893485</v>
      </c>
      <c r="D29" s="5">
        <v>5759.9726931103805</v>
      </c>
    </row>
    <row r="30" spans="1:4" ht="25.5" x14ac:dyDescent="0.25">
      <c r="A30" s="6" t="s">
        <v>26</v>
      </c>
      <c r="B30" s="6" t="s">
        <v>27</v>
      </c>
      <c r="C30" s="20">
        <v>0.37748344370860926</v>
      </c>
      <c r="D30" s="5">
        <v>5068.3991590382102</v>
      </c>
    </row>
    <row r="31" spans="1:4" ht="38.25" x14ac:dyDescent="0.25">
      <c r="A31" s="6" t="s">
        <v>48</v>
      </c>
      <c r="B31" s="6" t="s">
        <v>49</v>
      </c>
      <c r="C31" s="20">
        <v>0.28432147562582344</v>
      </c>
      <c r="D31" s="5">
        <v>5135.1693428438039</v>
      </c>
    </row>
    <row r="32" spans="1:4" ht="38.25" x14ac:dyDescent="0.25">
      <c r="A32" s="6" t="s">
        <v>50</v>
      </c>
      <c r="B32" s="6" t="s">
        <v>51</v>
      </c>
      <c r="C32" s="20">
        <v>0.28414634146341461</v>
      </c>
      <c r="D32" s="5">
        <v>3573.6839077870386</v>
      </c>
    </row>
    <row r="33" spans="1:4" ht="38.25" x14ac:dyDescent="0.25">
      <c r="A33" s="6" t="s">
        <v>14</v>
      </c>
      <c r="B33" s="6" t="s">
        <v>15</v>
      </c>
      <c r="C33" s="20">
        <v>0.42776507573592454</v>
      </c>
      <c r="D33" s="5">
        <v>4797.43</v>
      </c>
    </row>
    <row r="34" spans="1:4" ht="38.25" x14ac:dyDescent="0.25">
      <c r="A34" s="6" t="s">
        <v>54</v>
      </c>
      <c r="B34" s="6" t="s">
        <v>55</v>
      </c>
      <c r="C34" s="20">
        <v>0.27817338009707016</v>
      </c>
      <c r="D34" s="5">
        <v>4315.04</v>
      </c>
    </row>
    <row r="35" spans="1:4" ht="38.25" x14ac:dyDescent="0.25">
      <c r="A35" s="6" t="s">
        <v>78</v>
      </c>
      <c r="B35" s="6" t="s">
        <v>79</v>
      </c>
      <c r="C35" s="20">
        <v>0.24949401017449813</v>
      </c>
      <c r="D35" s="5">
        <v>4956.5565037552115</v>
      </c>
    </row>
    <row r="36" spans="1:4" ht="25.5" x14ac:dyDescent="0.25">
      <c r="A36" s="6" t="s">
        <v>52</v>
      </c>
      <c r="B36" s="6" t="s">
        <v>53</v>
      </c>
      <c r="C36" s="20">
        <v>0.27909710792381848</v>
      </c>
      <c r="D36" s="5">
        <v>4960.084744285773</v>
      </c>
    </row>
    <row r="37" spans="1:4" ht="38.25" x14ac:dyDescent="0.25">
      <c r="A37" s="6" t="s">
        <v>30</v>
      </c>
      <c r="B37" s="6" t="s">
        <v>31</v>
      </c>
      <c r="C37" s="20">
        <v>0.36385178802240414</v>
      </c>
      <c r="D37" s="5">
        <v>4777.8858206123568</v>
      </c>
    </row>
    <row r="38" spans="1:4" ht="25.5" x14ac:dyDescent="0.25">
      <c r="A38" s="118">
        <v>5209</v>
      </c>
      <c r="B38" s="6" t="s">
        <v>912</v>
      </c>
      <c r="C38" s="20">
        <v>0.3</v>
      </c>
      <c r="D38" s="5">
        <v>4859.0585733408188</v>
      </c>
    </row>
  </sheetData>
  <sortState xmlns:xlrd2="http://schemas.microsoft.com/office/spreadsheetml/2017/richdata2" ref="A4:D37">
    <sortCondition ref="B4:B3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workbookViewId="0">
      <pane xSplit="1" ySplit="3" topLeftCell="B32" activePane="bottomRight" state="frozen"/>
      <selection pane="topRight" activeCell="B1" sqref="B1"/>
      <selection pane="bottomLeft" activeCell="A4" sqref="A4"/>
      <selection pane="bottomRight" activeCell="G38" sqref="G38"/>
    </sheetView>
  </sheetViews>
  <sheetFormatPr defaultRowHeight="15" x14ac:dyDescent="0.25"/>
  <cols>
    <col min="1" max="1" width="9.140625" style="59"/>
    <col min="2" max="2" width="14.42578125" style="59" customWidth="1"/>
    <col min="3" max="3" width="14.28515625" style="59" customWidth="1"/>
    <col min="4" max="4" width="17.5703125" style="1" customWidth="1"/>
    <col min="5" max="16384" width="9.140625" style="59"/>
  </cols>
  <sheetData>
    <row r="1" spans="1:4" x14ac:dyDescent="0.25">
      <c r="A1" s="59" t="s">
        <v>139</v>
      </c>
    </row>
    <row r="2" spans="1:4" x14ac:dyDescent="0.25">
      <c r="A2" s="59" t="s">
        <v>153</v>
      </c>
    </row>
    <row r="3" spans="1:4" x14ac:dyDescent="0.25">
      <c r="A3" s="3" t="s">
        <v>3</v>
      </c>
      <c r="B3" s="3" t="s">
        <v>4</v>
      </c>
      <c r="C3" s="19" t="s">
        <v>8</v>
      </c>
      <c r="D3" s="1" t="s">
        <v>154</v>
      </c>
    </row>
    <row r="4" spans="1:4" ht="38.25" x14ac:dyDescent="0.25">
      <c r="A4" s="6" t="s">
        <v>11</v>
      </c>
      <c r="B4" s="6" t="s">
        <v>12</v>
      </c>
      <c r="C4" s="20">
        <v>0.43964110929853178</v>
      </c>
      <c r="D4" s="5">
        <v>5356.0686652139239</v>
      </c>
    </row>
    <row r="5" spans="1:4" ht="38.25" x14ac:dyDescent="0.25">
      <c r="A5" s="6" t="s">
        <v>36</v>
      </c>
      <c r="B5" s="6" t="s">
        <v>37</v>
      </c>
      <c r="C5" s="20">
        <v>0.30728709394205445</v>
      </c>
      <c r="D5" s="60">
        <v>5896.2855457451178</v>
      </c>
    </row>
    <row r="6" spans="1:4" ht="38.25" x14ac:dyDescent="0.25">
      <c r="A6" s="6" t="s">
        <v>38</v>
      </c>
      <c r="B6" s="6" t="s">
        <v>39</v>
      </c>
      <c r="C6" s="20">
        <v>0.30688448074679114</v>
      </c>
      <c r="D6" s="60">
        <v>6101.9613695615617</v>
      </c>
    </row>
    <row r="7" spans="1:4" ht="38.25" x14ac:dyDescent="0.25">
      <c r="A7" s="6" t="s">
        <v>22</v>
      </c>
      <c r="B7" s="6" t="s">
        <v>23</v>
      </c>
      <c r="C7" s="20">
        <v>0.39850560398505602</v>
      </c>
      <c r="D7" s="60">
        <v>6063.673230556572</v>
      </c>
    </row>
    <row r="8" spans="1:4" ht="38.25" x14ac:dyDescent="0.25">
      <c r="A8" s="6" t="s">
        <v>16</v>
      </c>
      <c r="B8" s="6" t="s">
        <v>17</v>
      </c>
      <c r="C8" s="20">
        <v>0.41863354037267081</v>
      </c>
      <c r="D8" s="60">
        <v>5752.132285525071</v>
      </c>
    </row>
    <row r="9" spans="1:4" ht="38.25" x14ac:dyDescent="0.25">
      <c r="A9" s="6" t="s">
        <v>28</v>
      </c>
      <c r="B9" s="6" t="s">
        <v>29</v>
      </c>
      <c r="C9" s="20">
        <v>0.37564645039962391</v>
      </c>
      <c r="D9" s="60">
        <v>5768.365900932763</v>
      </c>
    </row>
    <row r="10" spans="1:4" ht="25.5" x14ac:dyDescent="0.25">
      <c r="A10" s="6" t="s">
        <v>76</v>
      </c>
      <c r="B10" s="6" t="s">
        <v>77</v>
      </c>
      <c r="C10" s="20">
        <v>0.24963289280469897</v>
      </c>
      <c r="D10" s="5">
        <v>4022.3945201175943</v>
      </c>
    </row>
    <row r="11" spans="1:4" ht="38.25" x14ac:dyDescent="0.25">
      <c r="A11" s="6" t="s">
        <v>72</v>
      </c>
      <c r="B11" s="6" t="s">
        <v>73</v>
      </c>
      <c r="C11" s="20">
        <v>0.25296655879180152</v>
      </c>
      <c r="D11" s="5">
        <v>5500.9802526339072</v>
      </c>
    </row>
    <row r="12" spans="1:4" ht="38.25" x14ac:dyDescent="0.25">
      <c r="A12" s="6" t="s">
        <v>18</v>
      </c>
      <c r="B12" s="6" t="s">
        <v>19</v>
      </c>
      <c r="C12" s="20">
        <v>0.41643741403026135</v>
      </c>
      <c r="D12" s="61">
        <v>5339.3588297113911</v>
      </c>
    </row>
    <row r="13" spans="1:4" ht="38.25" x14ac:dyDescent="0.25">
      <c r="A13" s="7" t="s">
        <v>155</v>
      </c>
      <c r="B13" s="6" t="s">
        <v>146</v>
      </c>
      <c r="C13" s="20">
        <v>0.26062639821029082</v>
      </c>
      <c r="D13" s="61">
        <v>5431.5785367890412</v>
      </c>
    </row>
    <row r="14" spans="1:4" ht="25.5" x14ac:dyDescent="0.25">
      <c r="A14" s="6" t="s">
        <v>40</v>
      </c>
      <c r="B14" s="6" t="s">
        <v>41</v>
      </c>
      <c r="C14" s="20">
        <v>0.30572730231044581</v>
      </c>
      <c r="D14" s="61">
        <v>4748.5698625429623</v>
      </c>
    </row>
    <row r="15" spans="1:4" ht="38.25" x14ac:dyDescent="0.25">
      <c r="A15" s="6" t="s">
        <v>44</v>
      </c>
      <c r="B15" s="6" t="s">
        <v>45</v>
      </c>
      <c r="C15" s="20">
        <v>0.29164739617056701</v>
      </c>
      <c r="D15" s="62">
        <v>5170.1056430993576</v>
      </c>
    </row>
    <row r="16" spans="1:4" ht="25.5" x14ac:dyDescent="0.25">
      <c r="A16" s="6" t="s">
        <v>56</v>
      </c>
      <c r="B16" s="6" t="s">
        <v>57</v>
      </c>
      <c r="C16" s="20">
        <v>0.27252419955323903</v>
      </c>
      <c r="D16" s="62">
        <v>5610.7590895161638</v>
      </c>
    </row>
    <row r="17" spans="1:4" ht="25.5" x14ac:dyDescent="0.25">
      <c r="A17" s="6" t="s">
        <v>32</v>
      </c>
      <c r="B17" s="6" t="s">
        <v>33</v>
      </c>
      <c r="C17" s="20">
        <v>0.32723948811700182</v>
      </c>
      <c r="D17" s="62">
        <v>5379.9243546312337</v>
      </c>
    </row>
    <row r="18" spans="1:4" ht="25.5" x14ac:dyDescent="0.25">
      <c r="A18" s="6" t="s">
        <v>60</v>
      </c>
      <c r="B18" s="6" t="s">
        <v>61</v>
      </c>
      <c r="C18" s="20">
        <v>0.26873628096582003</v>
      </c>
      <c r="D18" s="5">
        <v>3946.1116816119111</v>
      </c>
    </row>
    <row r="19" spans="1:4" ht="38.25" x14ac:dyDescent="0.25">
      <c r="A19" s="6" t="s">
        <v>70</v>
      </c>
      <c r="B19" s="6" t="s">
        <v>71</v>
      </c>
      <c r="C19" s="20">
        <v>0.25847893114080167</v>
      </c>
      <c r="D19" s="5">
        <v>5787.5405680550111</v>
      </c>
    </row>
    <row r="20" spans="1:4" ht="38.25" x14ac:dyDescent="0.25">
      <c r="A20" s="6" t="s">
        <v>58</v>
      </c>
      <c r="B20" s="6" t="s">
        <v>59</v>
      </c>
      <c r="C20" s="20">
        <v>0.26901062959934585</v>
      </c>
      <c r="D20" s="5">
        <v>4902.1632183514339</v>
      </c>
    </row>
    <row r="21" spans="1:4" ht="38.25" x14ac:dyDescent="0.25">
      <c r="A21" s="6" t="s">
        <v>68</v>
      </c>
      <c r="B21" s="6" t="s">
        <v>69</v>
      </c>
      <c r="C21" s="20">
        <v>0.25920281359906211</v>
      </c>
      <c r="D21" s="5">
        <v>3500.9104138090624</v>
      </c>
    </row>
    <row r="22" spans="1:4" ht="38.25" x14ac:dyDescent="0.25">
      <c r="A22" s="6" t="s">
        <v>74</v>
      </c>
      <c r="B22" s="6" t="s">
        <v>75</v>
      </c>
      <c r="C22" s="20">
        <v>0.24976958525345622</v>
      </c>
      <c r="D22" s="63">
        <v>5852.3556557162156</v>
      </c>
    </row>
    <row r="23" spans="1:4" ht="38.25" x14ac:dyDescent="0.25">
      <c r="A23" s="6" t="s">
        <v>62</v>
      </c>
      <c r="B23" s="6" t="s">
        <v>63</v>
      </c>
      <c r="C23" s="20">
        <v>0.26788432267884321</v>
      </c>
      <c r="D23" s="63">
        <v>4072.1566558077111</v>
      </c>
    </row>
    <row r="24" spans="1:4" ht="38.25" x14ac:dyDescent="0.25">
      <c r="A24" s="7" t="s">
        <v>147</v>
      </c>
      <c r="B24" s="6" t="s">
        <v>81</v>
      </c>
      <c r="C24" s="20">
        <v>0.39660657476139977</v>
      </c>
      <c r="D24" s="5">
        <v>5449.5172263318</v>
      </c>
    </row>
    <row r="25" spans="1:4" ht="25.5" x14ac:dyDescent="0.25">
      <c r="A25" s="6" t="s">
        <v>46</v>
      </c>
      <c r="B25" s="6" t="s">
        <v>47</v>
      </c>
      <c r="C25" s="20">
        <v>0.28963855421686746</v>
      </c>
      <c r="D25" s="5">
        <v>4011.2480688960691</v>
      </c>
    </row>
    <row r="26" spans="1:4" ht="25.5" x14ac:dyDescent="0.25">
      <c r="A26" s="6" t="s">
        <v>64</v>
      </c>
      <c r="B26" s="6" t="s">
        <v>65</v>
      </c>
      <c r="C26" s="20">
        <v>0.26456692913385826</v>
      </c>
      <c r="D26" s="64">
        <v>5604.247116307718</v>
      </c>
    </row>
    <row r="27" spans="1:4" ht="25.5" x14ac:dyDescent="0.25">
      <c r="A27" s="6" t="s">
        <v>34</v>
      </c>
      <c r="B27" s="6" t="s">
        <v>35</v>
      </c>
      <c r="C27" s="20">
        <v>0.31295253419147223</v>
      </c>
      <c r="D27" s="64">
        <v>5398.3579778511685</v>
      </c>
    </row>
    <row r="28" spans="1:4" ht="38.25" x14ac:dyDescent="0.25">
      <c r="A28" s="6" t="s">
        <v>42</v>
      </c>
      <c r="B28" s="6" t="s">
        <v>43</v>
      </c>
      <c r="C28" s="20">
        <v>0.30053258939893485</v>
      </c>
      <c r="D28" s="5">
        <v>6309.6946217300138</v>
      </c>
    </row>
    <row r="29" spans="1:4" ht="25.5" x14ac:dyDescent="0.25">
      <c r="A29" s="6" t="s">
        <v>26</v>
      </c>
      <c r="B29" s="6" t="s">
        <v>27</v>
      </c>
      <c r="C29" s="20">
        <v>0.37748344370860926</v>
      </c>
      <c r="D29" s="5">
        <v>5586.308801934596</v>
      </c>
    </row>
    <row r="30" spans="1:4" ht="38.25" x14ac:dyDescent="0.25">
      <c r="A30" s="6" t="s">
        <v>48</v>
      </c>
      <c r="B30" s="6" t="s">
        <v>49</v>
      </c>
      <c r="C30" s="20">
        <v>0.28432147562582344</v>
      </c>
      <c r="D30" s="5">
        <v>5450.8781394826356</v>
      </c>
    </row>
    <row r="31" spans="1:4" ht="38.25" x14ac:dyDescent="0.25">
      <c r="A31" s="6" t="s">
        <v>50</v>
      </c>
      <c r="B31" s="6" t="s">
        <v>51</v>
      </c>
      <c r="C31" s="20">
        <v>0.28414634146341461</v>
      </c>
      <c r="D31" s="5">
        <v>3920.8088188038446</v>
      </c>
    </row>
    <row r="32" spans="1:4" ht="38.25" x14ac:dyDescent="0.25">
      <c r="A32" s="6" t="s">
        <v>14</v>
      </c>
      <c r="B32" s="6" t="s">
        <v>15</v>
      </c>
      <c r="C32" s="20">
        <v>0.42776507573592454</v>
      </c>
      <c r="D32" s="5">
        <v>5080.0774156949356</v>
      </c>
    </row>
    <row r="33" spans="1:4" ht="38.25" x14ac:dyDescent="0.25">
      <c r="A33" s="6" t="s">
        <v>54</v>
      </c>
      <c r="B33" s="6" t="s">
        <v>55</v>
      </c>
      <c r="C33" s="20">
        <v>0.27817338009707016</v>
      </c>
      <c r="D33" s="5">
        <v>4739.6294322290651</v>
      </c>
    </row>
    <row r="34" spans="1:4" ht="38.25" x14ac:dyDescent="0.25">
      <c r="A34" s="6" t="s">
        <v>78</v>
      </c>
      <c r="B34" s="6" t="s">
        <v>79</v>
      </c>
      <c r="C34" s="20">
        <v>0.24949401017449813</v>
      </c>
      <c r="D34" s="68">
        <v>5272.105667455864</v>
      </c>
    </row>
    <row r="35" spans="1:4" ht="25.5" x14ac:dyDescent="0.25">
      <c r="A35" s="6" t="s">
        <v>52</v>
      </c>
      <c r="B35" s="6" t="s">
        <v>53</v>
      </c>
      <c r="C35" s="20">
        <v>0.27909710792381848</v>
      </c>
      <c r="D35" s="68">
        <v>5556.8831182266586</v>
      </c>
    </row>
    <row r="36" spans="1:4" ht="38.25" x14ac:dyDescent="0.25">
      <c r="A36" s="6" t="s">
        <v>30</v>
      </c>
      <c r="B36" s="6" t="s">
        <v>31</v>
      </c>
      <c r="C36" s="20">
        <v>0.36385178802240414</v>
      </c>
      <c r="D36" s="68">
        <v>5218.1305307594475</v>
      </c>
    </row>
    <row r="37" spans="1:4" ht="25.5" x14ac:dyDescent="0.25">
      <c r="A37" s="84">
        <v>5209</v>
      </c>
      <c r="B37" s="82" t="s">
        <v>912</v>
      </c>
      <c r="C37" s="85">
        <v>0.3</v>
      </c>
      <c r="D37" s="5">
        <v>7197.8181272801867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15" sqref="C415"/>
    </sheetView>
  </sheetViews>
  <sheetFormatPr defaultColWidth="20.42578125" defaultRowHeight="15" x14ac:dyDescent="0.25"/>
  <cols>
    <col min="3" max="3" width="31.7109375" customWidth="1"/>
  </cols>
  <sheetData>
    <row r="1" spans="1:5" s="66" customFormat="1" ht="15.75" x14ac:dyDescent="0.25">
      <c r="A1" s="76" t="s">
        <v>156</v>
      </c>
      <c r="B1" s="69"/>
      <c r="C1" s="69"/>
      <c r="D1" s="69"/>
      <c r="E1" s="69"/>
    </row>
    <row r="2" spans="1:5" ht="15.75" customHeight="1" x14ac:dyDescent="0.25">
      <c r="A2" s="114" t="s">
        <v>157</v>
      </c>
      <c r="B2" s="114" t="s">
        <v>145</v>
      </c>
      <c r="C2" s="115" t="s">
        <v>158</v>
      </c>
      <c r="D2" s="74" t="s">
        <v>159</v>
      </c>
      <c r="E2" s="74" t="s">
        <v>160</v>
      </c>
    </row>
    <row r="3" spans="1:5" s="67" customFormat="1" ht="47.25" x14ac:dyDescent="0.25">
      <c r="A3" s="114"/>
      <c r="B3" s="114"/>
      <c r="C3" s="115"/>
      <c r="D3" s="80"/>
      <c r="E3" s="81" t="s">
        <v>161</v>
      </c>
    </row>
    <row r="4" spans="1:5" ht="15.75" x14ac:dyDescent="0.25">
      <c r="A4" s="71" t="s">
        <v>162</v>
      </c>
      <c r="B4" s="77" t="s">
        <v>163</v>
      </c>
      <c r="C4" s="71" t="s">
        <v>164</v>
      </c>
      <c r="D4" s="73">
        <v>0.8529411764705882</v>
      </c>
      <c r="E4" s="75">
        <v>2</v>
      </c>
    </row>
    <row r="5" spans="1:5" ht="15.75" x14ac:dyDescent="0.25">
      <c r="A5" s="71" t="s">
        <v>165</v>
      </c>
      <c r="B5" s="77" t="s">
        <v>163</v>
      </c>
      <c r="C5" s="71" t="s">
        <v>166</v>
      </c>
      <c r="D5" s="73">
        <v>0.80738786279683372</v>
      </c>
      <c r="E5" s="69"/>
    </row>
    <row r="6" spans="1:5" ht="15.75" x14ac:dyDescent="0.25">
      <c r="A6" s="71"/>
      <c r="B6" s="77"/>
      <c r="C6" s="71"/>
      <c r="D6" s="73"/>
      <c r="E6" s="69"/>
    </row>
    <row r="7" spans="1:5" ht="15.75" x14ac:dyDescent="0.25">
      <c r="A7" s="71" t="s">
        <v>167</v>
      </c>
      <c r="B7" s="77" t="s">
        <v>168</v>
      </c>
      <c r="C7" s="71" t="s">
        <v>169</v>
      </c>
      <c r="D7" s="73">
        <v>0.92765957446808511</v>
      </c>
      <c r="E7" s="75">
        <v>10.25</v>
      </c>
    </row>
    <row r="8" spans="1:5" ht="15.75" x14ac:dyDescent="0.25">
      <c r="A8" s="71" t="s">
        <v>170</v>
      </c>
      <c r="B8" s="77" t="s">
        <v>168</v>
      </c>
      <c r="C8" s="71" t="s">
        <v>171</v>
      </c>
      <c r="D8" s="73">
        <v>0.8973607038123167</v>
      </c>
      <c r="E8" s="69"/>
    </row>
    <row r="9" spans="1:5" ht="15.75" x14ac:dyDescent="0.25">
      <c r="A9" s="71" t="s">
        <v>172</v>
      </c>
      <c r="B9" s="77" t="s">
        <v>168</v>
      </c>
      <c r="C9" s="71" t="s">
        <v>173</v>
      </c>
      <c r="D9" s="73">
        <v>0.86458333333333337</v>
      </c>
      <c r="E9" s="69"/>
    </row>
    <row r="10" spans="1:5" ht="15.75" x14ac:dyDescent="0.25">
      <c r="A10" s="71" t="s">
        <v>174</v>
      </c>
      <c r="B10" s="77" t="s">
        <v>168</v>
      </c>
      <c r="C10" s="71" t="s">
        <v>175</v>
      </c>
      <c r="D10" s="73">
        <v>0.83957219251336901</v>
      </c>
      <c r="E10" s="69"/>
    </row>
    <row r="11" spans="1:5" ht="15.75" x14ac:dyDescent="0.25">
      <c r="A11" s="71" t="s">
        <v>176</v>
      </c>
      <c r="B11" s="77" t="s">
        <v>168</v>
      </c>
      <c r="C11" s="71" t="s">
        <v>177</v>
      </c>
      <c r="D11" s="73">
        <v>0.83257918552036203</v>
      </c>
      <c r="E11" s="69"/>
    </row>
    <row r="12" spans="1:5" ht="15.75" x14ac:dyDescent="0.25">
      <c r="A12" s="71" t="s">
        <v>178</v>
      </c>
      <c r="B12" s="77" t="s">
        <v>168</v>
      </c>
      <c r="C12" s="71" t="s">
        <v>179</v>
      </c>
      <c r="D12" s="73">
        <v>0.83163265306122447</v>
      </c>
      <c r="E12" s="69"/>
    </row>
    <row r="13" spans="1:5" ht="15.75" x14ac:dyDescent="0.25">
      <c r="A13" s="71" t="s">
        <v>180</v>
      </c>
      <c r="B13" s="77" t="s">
        <v>168</v>
      </c>
      <c r="C13" s="71" t="s">
        <v>181</v>
      </c>
      <c r="D13" s="73">
        <v>0.8</v>
      </c>
      <c r="E13" s="69"/>
    </row>
    <row r="14" spans="1:5" ht="15.75" x14ac:dyDescent="0.25">
      <c r="A14" s="71" t="s">
        <v>182</v>
      </c>
      <c r="B14" s="77" t="s">
        <v>168</v>
      </c>
      <c r="C14" s="71" t="s">
        <v>183</v>
      </c>
      <c r="D14" s="73">
        <v>0.78723404255319152</v>
      </c>
      <c r="E14" s="69"/>
    </row>
    <row r="15" spans="1:5" ht="15.75" x14ac:dyDescent="0.25">
      <c r="A15" s="71" t="s">
        <v>184</v>
      </c>
      <c r="B15" s="77" t="s">
        <v>168</v>
      </c>
      <c r="C15" s="71" t="s">
        <v>185</v>
      </c>
      <c r="D15" s="73">
        <v>0.78595317725752512</v>
      </c>
      <c r="E15" s="69"/>
    </row>
    <row r="16" spans="1:5" ht="15.75" x14ac:dyDescent="0.25">
      <c r="A16" s="71" t="s">
        <v>186</v>
      </c>
      <c r="B16" s="77" t="s">
        <v>168</v>
      </c>
      <c r="C16" s="71" t="s">
        <v>187</v>
      </c>
      <c r="D16" s="73">
        <v>0.78082191780821919</v>
      </c>
      <c r="E16" s="69"/>
    </row>
    <row r="17" spans="1:5" ht="15.75" x14ac:dyDescent="0.25">
      <c r="A17" s="71" t="s">
        <v>188</v>
      </c>
      <c r="B17" s="77" t="s">
        <v>168</v>
      </c>
      <c r="C17" s="71" t="s">
        <v>189</v>
      </c>
      <c r="D17" s="73">
        <v>0.77470355731225293</v>
      </c>
      <c r="E17" s="69"/>
    </row>
    <row r="18" spans="1:5" ht="15.75" x14ac:dyDescent="0.25">
      <c r="A18" s="71"/>
      <c r="B18" s="77"/>
      <c r="C18" s="71"/>
      <c r="D18" s="73"/>
      <c r="E18" s="69"/>
    </row>
    <row r="19" spans="1:5" ht="15.75" x14ac:dyDescent="0.25">
      <c r="A19" s="72" t="s">
        <v>191</v>
      </c>
      <c r="B19" s="77" t="s">
        <v>192</v>
      </c>
      <c r="C19" s="71" t="s">
        <v>193</v>
      </c>
      <c r="D19" s="73">
        <v>0.95669291338582674</v>
      </c>
      <c r="E19" s="75">
        <v>1</v>
      </c>
    </row>
    <row r="20" spans="1:5" ht="15.75" x14ac:dyDescent="0.25">
      <c r="A20" s="72"/>
      <c r="B20" s="77"/>
      <c r="C20" s="71"/>
      <c r="D20" s="73"/>
      <c r="E20" s="69"/>
    </row>
    <row r="21" spans="1:5" ht="15.75" x14ac:dyDescent="0.25">
      <c r="A21" s="71" t="s">
        <v>194</v>
      </c>
      <c r="B21" s="77" t="s">
        <v>195</v>
      </c>
      <c r="C21" s="71" t="s">
        <v>196</v>
      </c>
      <c r="D21" s="73">
        <v>0.71391752577319589</v>
      </c>
      <c r="E21" s="75">
        <v>3.5</v>
      </c>
    </row>
    <row r="22" spans="1:5" ht="15.75" x14ac:dyDescent="0.25">
      <c r="A22" s="71" t="s">
        <v>197</v>
      </c>
      <c r="B22" s="77" t="s">
        <v>195</v>
      </c>
      <c r="C22" s="71" t="s">
        <v>198</v>
      </c>
      <c r="D22" s="73">
        <v>0.68555758683729429</v>
      </c>
      <c r="E22" s="69"/>
    </row>
    <row r="23" spans="1:5" ht="15.75" x14ac:dyDescent="0.25">
      <c r="A23" s="71" t="s">
        <v>199</v>
      </c>
      <c r="B23" s="77" t="s">
        <v>195</v>
      </c>
      <c r="C23" s="71" t="s">
        <v>200</v>
      </c>
      <c r="D23" s="73">
        <v>0.66424682395644286</v>
      </c>
      <c r="E23" s="69"/>
    </row>
    <row r="24" spans="1:5" ht="15.75" x14ac:dyDescent="0.25">
      <c r="A24" s="71" t="s">
        <v>201</v>
      </c>
      <c r="B24" s="77" t="s">
        <v>195</v>
      </c>
      <c r="C24" s="71" t="s">
        <v>202</v>
      </c>
      <c r="D24" s="73">
        <v>0.64615384615384619</v>
      </c>
      <c r="E24" s="69"/>
    </row>
    <row r="25" spans="1:5" ht="15.75" x14ac:dyDescent="0.25">
      <c r="A25" s="71"/>
      <c r="B25" s="77"/>
      <c r="C25" s="71"/>
      <c r="D25" s="73"/>
      <c r="E25" s="69"/>
    </row>
    <row r="26" spans="1:5" ht="15.75" x14ac:dyDescent="0.25">
      <c r="A26" s="71" t="s">
        <v>203</v>
      </c>
      <c r="B26" s="77" t="s">
        <v>204</v>
      </c>
      <c r="C26" s="71" t="s">
        <v>205</v>
      </c>
      <c r="D26" s="73">
        <v>0.75650118203309691</v>
      </c>
      <c r="E26" s="75">
        <v>1.75</v>
      </c>
    </row>
    <row r="27" spans="1:5" ht="15.75" x14ac:dyDescent="0.25">
      <c r="A27" s="71" t="s">
        <v>206</v>
      </c>
      <c r="B27" s="77" t="s">
        <v>204</v>
      </c>
      <c r="C27" s="71" t="s">
        <v>207</v>
      </c>
      <c r="D27" s="73">
        <v>0.74669187145557658</v>
      </c>
      <c r="E27" s="69"/>
    </row>
    <row r="28" spans="1:5" ht="15.75" x14ac:dyDescent="0.25">
      <c r="A28" s="71"/>
      <c r="B28" s="77"/>
      <c r="C28" s="71"/>
      <c r="D28" s="73"/>
      <c r="E28" s="69"/>
    </row>
    <row r="29" spans="1:5" ht="15.75" x14ac:dyDescent="0.25">
      <c r="A29" s="71" t="s">
        <v>208</v>
      </c>
      <c r="B29" s="77" t="s">
        <v>209</v>
      </c>
      <c r="C29" s="71" t="s">
        <v>210</v>
      </c>
      <c r="D29" s="73">
        <v>0.79210526315789476</v>
      </c>
      <c r="E29" s="75">
        <v>1.25</v>
      </c>
    </row>
    <row r="30" spans="1:5" ht="15.75" x14ac:dyDescent="0.25">
      <c r="A30" s="71" t="s">
        <v>211</v>
      </c>
      <c r="B30" s="77" t="s">
        <v>209</v>
      </c>
      <c r="C30" s="71" t="s">
        <v>212</v>
      </c>
      <c r="D30" s="73">
        <v>0.7768817204301075</v>
      </c>
      <c r="E30" s="69"/>
    </row>
    <row r="31" spans="1:5" ht="15.75" x14ac:dyDescent="0.25">
      <c r="A31" s="71"/>
      <c r="B31" s="77"/>
      <c r="C31" s="71"/>
      <c r="D31" s="73"/>
      <c r="E31" s="69"/>
    </row>
    <row r="32" spans="1:5" ht="15.75" x14ac:dyDescent="0.25">
      <c r="A32" s="71" t="s">
        <v>213</v>
      </c>
      <c r="B32" s="77" t="s">
        <v>214</v>
      </c>
      <c r="C32" s="71" t="s">
        <v>215</v>
      </c>
      <c r="D32" s="73">
        <v>0.75072463768115938</v>
      </c>
      <c r="E32" s="75">
        <v>1.5</v>
      </c>
    </row>
    <row r="33" spans="1:5" ht="15.75" x14ac:dyDescent="0.25">
      <c r="A33" s="71" t="s">
        <v>216</v>
      </c>
      <c r="B33" s="77" t="s">
        <v>214</v>
      </c>
      <c r="C33" s="71" t="s">
        <v>217</v>
      </c>
      <c r="D33" s="73">
        <v>0.68181818181818177</v>
      </c>
      <c r="E33" s="69"/>
    </row>
    <row r="34" spans="1:5" ht="15.75" x14ac:dyDescent="0.25">
      <c r="A34" s="71"/>
      <c r="B34" s="77"/>
      <c r="C34" s="71"/>
      <c r="D34" s="73"/>
      <c r="E34" s="69"/>
    </row>
    <row r="35" spans="1:5" ht="15.75" x14ac:dyDescent="0.25">
      <c r="A35" s="71" t="s">
        <v>218</v>
      </c>
      <c r="B35" s="77" t="s">
        <v>219</v>
      </c>
      <c r="C35" s="71" t="s">
        <v>220</v>
      </c>
      <c r="D35" s="73">
        <v>0.93810444874274657</v>
      </c>
      <c r="E35" s="75">
        <v>5</v>
      </c>
    </row>
    <row r="36" spans="1:5" ht="15.75" x14ac:dyDescent="0.25">
      <c r="A36" s="71" t="s">
        <v>221</v>
      </c>
      <c r="B36" s="77" t="s">
        <v>219</v>
      </c>
      <c r="C36" s="71" t="s">
        <v>222</v>
      </c>
      <c r="D36" s="73">
        <v>0.92776523702031599</v>
      </c>
      <c r="E36" s="69"/>
    </row>
    <row r="37" spans="1:5" ht="15.75" x14ac:dyDescent="0.25">
      <c r="A37" s="71" t="s">
        <v>223</v>
      </c>
      <c r="B37" s="77" t="s">
        <v>219</v>
      </c>
      <c r="C37" s="71" t="s">
        <v>224</v>
      </c>
      <c r="D37" s="73">
        <v>0.92668621700879761</v>
      </c>
      <c r="E37" s="69"/>
    </row>
    <row r="38" spans="1:5" ht="15.75" x14ac:dyDescent="0.25">
      <c r="A38" s="71" t="s">
        <v>225</v>
      </c>
      <c r="B38" s="77" t="s">
        <v>219</v>
      </c>
      <c r="C38" s="71" t="s">
        <v>226</v>
      </c>
      <c r="D38" s="73">
        <v>0.91005291005291</v>
      </c>
      <c r="E38" s="69"/>
    </row>
    <row r="39" spans="1:5" ht="15.75" x14ac:dyDescent="0.25">
      <c r="A39" s="71" t="s">
        <v>227</v>
      </c>
      <c r="B39" s="77" t="s">
        <v>219</v>
      </c>
      <c r="C39" s="71" t="s">
        <v>228</v>
      </c>
      <c r="D39" s="73">
        <v>0.8936170212765957</v>
      </c>
      <c r="E39" s="69"/>
    </row>
    <row r="40" spans="1:5" ht="15.75" x14ac:dyDescent="0.25">
      <c r="A40" s="71"/>
      <c r="B40" s="77"/>
      <c r="C40" s="71"/>
      <c r="D40" s="73"/>
      <c r="E40" s="69"/>
    </row>
    <row r="41" spans="1:5" ht="15.75" x14ac:dyDescent="0.25">
      <c r="A41" s="71" t="s">
        <v>230</v>
      </c>
      <c r="B41" s="77" t="s">
        <v>231</v>
      </c>
      <c r="C41" s="71" t="s">
        <v>232</v>
      </c>
      <c r="D41" s="73">
        <v>0.8324873096446701</v>
      </c>
      <c r="E41" s="75">
        <v>0.75</v>
      </c>
    </row>
    <row r="42" spans="1:5" ht="15.75" x14ac:dyDescent="0.25">
      <c r="A42" s="71"/>
      <c r="B42" s="77"/>
      <c r="C42" s="71"/>
      <c r="D42" s="73"/>
      <c r="E42" s="69"/>
    </row>
    <row r="43" spans="1:5" ht="15.75" x14ac:dyDescent="0.25">
      <c r="A43" s="71" t="s">
        <v>233</v>
      </c>
      <c r="B43" s="77" t="s">
        <v>234</v>
      </c>
      <c r="C43" s="71" t="s">
        <v>235</v>
      </c>
      <c r="D43" s="73">
        <v>0.97151898734177211</v>
      </c>
      <c r="E43" s="75">
        <v>0.75</v>
      </c>
    </row>
    <row r="44" spans="1:5" ht="15.75" x14ac:dyDescent="0.25">
      <c r="A44" s="71"/>
      <c r="B44" s="77"/>
      <c r="C44" s="71"/>
      <c r="D44" s="73"/>
      <c r="E44" s="69"/>
    </row>
    <row r="45" spans="1:5" ht="15.75" x14ac:dyDescent="0.25">
      <c r="A45" s="71" t="s">
        <v>236</v>
      </c>
      <c r="B45" s="77" t="s">
        <v>237</v>
      </c>
      <c r="C45" s="71" t="s">
        <v>238</v>
      </c>
      <c r="D45" s="73">
        <v>0.92564102564102568</v>
      </c>
      <c r="E45" s="75">
        <v>0.5</v>
      </c>
    </row>
    <row r="46" spans="1:5" ht="15.75" x14ac:dyDescent="0.25">
      <c r="A46" s="71"/>
      <c r="B46" s="77"/>
      <c r="C46" s="71"/>
      <c r="D46" s="73"/>
      <c r="E46" s="69"/>
    </row>
    <row r="47" spans="1:5" ht="15.75" x14ac:dyDescent="0.25">
      <c r="A47" s="71" t="s">
        <v>239</v>
      </c>
      <c r="B47" s="77" t="s">
        <v>240</v>
      </c>
      <c r="C47" s="71" t="s">
        <v>241</v>
      </c>
      <c r="D47" s="73">
        <v>0.84722222222222221</v>
      </c>
      <c r="E47" s="75">
        <v>0.75</v>
      </c>
    </row>
    <row r="48" spans="1:5" ht="15.75" x14ac:dyDescent="0.25">
      <c r="A48" s="71"/>
      <c r="B48" s="77"/>
      <c r="C48" s="71"/>
      <c r="D48" s="73"/>
      <c r="E48" s="69"/>
    </row>
    <row r="49" spans="1:5" ht="15.75" x14ac:dyDescent="0.25">
      <c r="A49" s="71" t="s">
        <v>242</v>
      </c>
      <c r="B49" s="77" t="s">
        <v>243</v>
      </c>
      <c r="C49" s="71" t="s">
        <v>244</v>
      </c>
      <c r="D49" s="73">
        <v>0.82434301521438447</v>
      </c>
      <c r="E49" s="75">
        <v>1</v>
      </c>
    </row>
    <row r="50" spans="1:5" s="65" customFormat="1" ht="15.75" x14ac:dyDescent="0.25">
      <c r="A50" s="71"/>
      <c r="B50" s="77"/>
      <c r="C50" s="71"/>
      <c r="D50" s="73"/>
      <c r="E50" s="75"/>
    </row>
    <row r="51" spans="1:5" ht="15.75" x14ac:dyDescent="0.25">
      <c r="A51" s="71" t="s">
        <v>245</v>
      </c>
      <c r="B51" s="77" t="s">
        <v>246</v>
      </c>
      <c r="C51" s="71" t="s">
        <v>247</v>
      </c>
      <c r="D51" s="73">
        <v>0.93837535014005602</v>
      </c>
      <c r="E51" s="75">
        <v>8</v>
      </c>
    </row>
    <row r="52" spans="1:5" ht="15.75" x14ac:dyDescent="0.25">
      <c r="A52" s="71" t="s">
        <v>248</v>
      </c>
      <c r="B52" s="77" t="s">
        <v>246</v>
      </c>
      <c r="C52" s="71" t="s">
        <v>249</v>
      </c>
      <c r="D52" s="73">
        <v>0.93005181347150256</v>
      </c>
      <c r="E52" s="69"/>
    </row>
    <row r="53" spans="1:5" ht="15.75" x14ac:dyDescent="0.25">
      <c r="A53" s="71" t="s">
        <v>250</v>
      </c>
      <c r="B53" s="77" t="s">
        <v>246</v>
      </c>
      <c r="C53" s="71" t="s">
        <v>251</v>
      </c>
      <c r="D53" s="73">
        <v>0.91267605633802817</v>
      </c>
    </row>
    <row r="54" spans="1:5" ht="15.75" x14ac:dyDescent="0.25">
      <c r="A54" s="71" t="s">
        <v>252</v>
      </c>
      <c r="B54" s="77" t="s">
        <v>246</v>
      </c>
      <c r="C54" s="71" t="s">
        <v>253</v>
      </c>
      <c r="D54" s="73">
        <v>0.86977886977886976</v>
      </c>
    </row>
    <row r="55" spans="1:5" ht="15.75" x14ac:dyDescent="0.25">
      <c r="A55" s="71" t="s">
        <v>254</v>
      </c>
      <c r="B55" s="77" t="s">
        <v>246</v>
      </c>
      <c r="C55" s="71" t="s">
        <v>255</v>
      </c>
      <c r="D55" s="73">
        <v>0.84705882352941175</v>
      </c>
    </row>
    <row r="56" spans="1:5" ht="15.75" x14ac:dyDescent="0.25">
      <c r="A56" s="71" t="s">
        <v>256</v>
      </c>
      <c r="B56" s="77" t="s">
        <v>246</v>
      </c>
      <c r="C56" s="71" t="s">
        <v>257</v>
      </c>
      <c r="D56" s="73">
        <v>0.79905437352245867</v>
      </c>
    </row>
    <row r="57" spans="1:5" ht="31.5" x14ac:dyDescent="0.25">
      <c r="A57" s="71" t="s">
        <v>258</v>
      </c>
      <c r="B57" s="77" t="s">
        <v>246</v>
      </c>
      <c r="C57" s="70" t="s">
        <v>259</v>
      </c>
      <c r="D57" s="73">
        <v>0.79407176287051484</v>
      </c>
    </row>
    <row r="58" spans="1:5" ht="15.75" x14ac:dyDescent="0.25">
      <c r="A58" s="71" t="s">
        <v>260</v>
      </c>
      <c r="B58" s="77" t="s">
        <v>246</v>
      </c>
      <c r="C58" s="71" t="s">
        <v>261</v>
      </c>
      <c r="D58" s="73">
        <v>0.77578475336322872</v>
      </c>
    </row>
    <row r="59" spans="1:5" ht="15.75" x14ac:dyDescent="0.25">
      <c r="A59" s="71"/>
      <c r="B59" s="77"/>
      <c r="C59" s="71"/>
      <c r="D59" s="73"/>
      <c r="E59" s="69"/>
    </row>
    <row r="60" spans="1:5" ht="15.75" x14ac:dyDescent="0.25">
      <c r="A60" s="71" t="s">
        <v>262</v>
      </c>
      <c r="B60" s="77" t="s">
        <v>263</v>
      </c>
      <c r="C60" s="71" t="s">
        <v>264</v>
      </c>
      <c r="D60" s="73">
        <v>0.91515151515151516</v>
      </c>
      <c r="E60" s="75">
        <v>11.5</v>
      </c>
    </row>
    <row r="61" spans="1:5" ht="15.75" x14ac:dyDescent="0.25">
      <c r="A61" s="71" t="s">
        <v>265</v>
      </c>
      <c r="B61" s="77" t="s">
        <v>263</v>
      </c>
      <c r="C61" s="71" t="s">
        <v>266</v>
      </c>
      <c r="D61" s="73">
        <v>0.91111111111111109</v>
      </c>
    </row>
    <row r="62" spans="1:5" ht="15.75" x14ac:dyDescent="0.25">
      <c r="A62" s="71" t="s">
        <v>267</v>
      </c>
      <c r="B62" s="77" t="s">
        <v>263</v>
      </c>
      <c r="C62" s="71" t="s">
        <v>268</v>
      </c>
      <c r="D62" s="73">
        <v>0.90606060606060601</v>
      </c>
    </row>
    <row r="63" spans="1:5" ht="15.75" x14ac:dyDescent="0.25">
      <c r="A63" s="71" t="s">
        <v>269</v>
      </c>
      <c r="B63" s="77" t="s">
        <v>263</v>
      </c>
      <c r="C63" s="71" t="s">
        <v>270</v>
      </c>
      <c r="D63" s="73">
        <v>0.90291262135922334</v>
      </c>
    </row>
    <row r="64" spans="1:5" ht="15.75" x14ac:dyDescent="0.25">
      <c r="A64" s="71" t="s">
        <v>271</v>
      </c>
      <c r="B64" s="77" t="s">
        <v>263</v>
      </c>
      <c r="C64" s="71" t="s">
        <v>272</v>
      </c>
      <c r="D64" s="73">
        <v>0.90030211480362543</v>
      </c>
    </row>
    <row r="65" spans="1:5" ht="15.75" x14ac:dyDescent="0.25">
      <c r="A65" s="71" t="s">
        <v>273</v>
      </c>
      <c r="B65" s="77" t="s">
        <v>263</v>
      </c>
      <c r="C65" s="71" t="s">
        <v>274</v>
      </c>
      <c r="D65" s="73">
        <v>0.84668989547038331</v>
      </c>
    </row>
    <row r="66" spans="1:5" ht="15.75" x14ac:dyDescent="0.25">
      <c r="A66" s="71" t="s">
        <v>275</v>
      </c>
      <c r="B66" s="77" t="s">
        <v>263</v>
      </c>
      <c r="C66" s="71" t="s">
        <v>276</v>
      </c>
      <c r="D66" s="73">
        <v>0.79223744292237441</v>
      </c>
    </row>
    <row r="67" spans="1:5" ht="15.75" x14ac:dyDescent="0.25">
      <c r="A67" s="71" t="s">
        <v>277</v>
      </c>
      <c r="B67" s="77" t="s">
        <v>263</v>
      </c>
      <c r="C67" s="71" t="s">
        <v>278</v>
      </c>
      <c r="D67" s="73">
        <v>0.77532228360957645</v>
      </c>
    </row>
    <row r="68" spans="1:5" ht="15.75" x14ac:dyDescent="0.25">
      <c r="A68" s="71" t="s">
        <v>279</v>
      </c>
      <c r="B68" s="77" t="s">
        <v>263</v>
      </c>
      <c r="C68" s="71" t="s">
        <v>280</v>
      </c>
      <c r="D68" s="73">
        <v>0.76936936936936939</v>
      </c>
    </row>
    <row r="69" spans="1:5" ht="15.75" x14ac:dyDescent="0.25">
      <c r="A69" s="71" t="s">
        <v>281</v>
      </c>
      <c r="B69" s="77" t="s">
        <v>263</v>
      </c>
      <c r="C69" s="71" t="s">
        <v>282</v>
      </c>
      <c r="D69" s="73">
        <v>0.76641550053821317</v>
      </c>
    </row>
    <row r="70" spans="1:5" ht="15.75" x14ac:dyDescent="0.25">
      <c r="A70" s="71" t="s">
        <v>283</v>
      </c>
      <c r="B70" s="77" t="s">
        <v>263</v>
      </c>
      <c r="C70" s="71" t="s">
        <v>284</v>
      </c>
      <c r="D70" s="73">
        <v>0.76625386996904021</v>
      </c>
    </row>
    <row r="71" spans="1:5" ht="15.75" x14ac:dyDescent="0.25">
      <c r="A71" s="71" t="s">
        <v>285</v>
      </c>
      <c r="B71" s="77" t="s">
        <v>263</v>
      </c>
      <c r="C71" s="71" t="s">
        <v>286</v>
      </c>
      <c r="D71" s="73">
        <v>0.76306196840826246</v>
      </c>
    </row>
    <row r="72" spans="1:5" ht="15.75" x14ac:dyDescent="0.25">
      <c r="A72" s="71"/>
      <c r="B72" s="77"/>
      <c r="C72" s="71"/>
      <c r="D72" s="73"/>
      <c r="E72" s="69"/>
    </row>
    <row r="73" spans="1:5" ht="15.75" x14ac:dyDescent="0.25">
      <c r="A73" s="71" t="s">
        <v>287</v>
      </c>
      <c r="B73" s="77" t="s">
        <v>288</v>
      </c>
      <c r="C73" s="71" t="s">
        <v>289</v>
      </c>
      <c r="D73" s="73">
        <v>0.84742951907131014</v>
      </c>
      <c r="E73" s="75">
        <v>0.75</v>
      </c>
    </row>
    <row r="74" spans="1:5" ht="15.75" x14ac:dyDescent="0.25">
      <c r="A74" s="71"/>
      <c r="B74" s="77"/>
      <c r="C74" s="71"/>
      <c r="D74" s="73"/>
      <c r="E74" s="69"/>
    </row>
    <row r="75" spans="1:5" ht="15.75" x14ac:dyDescent="0.25">
      <c r="A75" s="71" t="s">
        <v>290</v>
      </c>
      <c r="B75" s="77" t="s">
        <v>291</v>
      </c>
      <c r="C75" s="71" t="s">
        <v>292</v>
      </c>
      <c r="D75" s="73">
        <v>0.984375</v>
      </c>
      <c r="E75" s="75">
        <v>19.75</v>
      </c>
    </row>
    <row r="76" spans="1:5" ht="15.75" x14ac:dyDescent="0.25">
      <c r="A76" s="71" t="s">
        <v>293</v>
      </c>
      <c r="B76" s="77" t="s">
        <v>291</v>
      </c>
      <c r="C76" s="71" t="s">
        <v>294</v>
      </c>
      <c r="D76" s="73">
        <v>0.98106060606060608</v>
      </c>
      <c r="E76" s="69"/>
    </row>
    <row r="77" spans="1:5" ht="15.75" x14ac:dyDescent="0.25">
      <c r="A77" s="71" t="s">
        <v>295</v>
      </c>
      <c r="B77" s="77" t="s">
        <v>291</v>
      </c>
      <c r="C77" s="71" t="s">
        <v>296</v>
      </c>
      <c r="D77" s="73">
        <v>0.97706422018348627</v>
      </c>
      <c r="E77" s="69"/>
    </row>
    <row r="78" spans="1:5" ht="15.75" x14ac:dyDescent="0.25">
      <c r="A78" s="71" t="s">
        <v>297</v>
      </c>
      <c r="B78" s="77" t="s">
        <v>291</v>
      </c>
      <c r="C78" s="71" t="s">
        <v>298</v>
      </c>
      <c r="D78" s="73">
        <v>0.97416020671834624</v>
      </c>
      <c r="E78" s="69"/>
    </row>
    <row r="79" spans="1:5" ht="15.75" x14ac:dyDescent="0.25">
      <c r="A79" s="71" t="s">
        <v>299</v>
      </c>
      <c r="B79" s="77" t="s">
        <v>291</v>
      </c>
      <c r="C79" s="71" t="s">
        <v>300</v>
      </c>
      <c r="D79" s="73">
        <v>0.97305389221556882</v>
      </c>
      <c r="E79" s="69"/>
    </row>
    <row r="80" spans="1:5" ht="15.75" x14ac:dyDescent="0.25">
      <c r="A80" s="71" t="s">
        <v>301</v>
      </c>
      <c r="B80" s="77" t="s">
        <v>291</v>
      </c>
      <c r="C80" s="71" t="s">
        <v>302</v>
      </c>
      <c r="D80" s="73">
        <v>0.95057034220532322</v>
      </c>
      <c r="E80" s="69"/>
    </row>
    <row r="81" spans="1:5" ht="15.75" x14ac:dyDescent="0.25">
      <c r="A81" s="71" t="s">
        <v>303</v>
      </c>
      <c r="B81" s="77" t="s">
        <v>291</v>
      </c>
      <c r="C81" s="71" t="s">
        <v>304</v>
      </c>
      <c r="D81" s="73">
        <v>0.93486590038314177</v>
      </c>
      <c r="E81" s="69"/>
    </row>
    <row r="82" spans="1:5" ht="15.75" x14ac:dyDescent="0.25">
      <c r="A82" s="71" t="s">
        <v>305</v>
      </c>
      <c r="B82" s="77" t="s">
        <v>291</v>
      </c>
      <c r="C82" s="71" t="s">
        <v>306</v>
      </c>
      <c r="D82" s="73">
        <v>0.93478260869565222</v>
      </c>
      <c r="E82" s="69"/>
    </row>
    <row r="83" spans="1:5" ht="15.75" x14ac:dyDescent="0.25">
      <c r="A83" s="71" t="s">
        <v>307</v>
      </c>
      <c r="B83" s="77" t="s">
        <v>291</v>
      </c>
      <c r="C83" s="71" t="s">
        <v>308</v>
      </c>
      <c r="D83" s="73">
        <v>0.92485549132947975</v>
      </c>
      <c r="E83" s="69"/>
    </row>
    <row r="84" spans="1:5" ht="15.75" x14ac:dyDescent="0.25">
      <c r="A84" s="71" t="s">
        <v>309</v>
      </c>
      <c r="B84" s="77" t="s">
        <v>291</v>
      </c>
      <c r="C84" s="71" t="s">
        <v>310</v>
      </c>
      <c r="D84" s="73">
        <v>0.91304347826086951</v>
      </c>
      <c r="E84" s="69"/>
    </row>
    <row r="85" spans="1:5" ht="15.75" x14ac:dyDescent="0.25">
      <c r="A85" s="71" t="s">
        <v>311</v>
      </c>
      <c r="B85" s="77" t="s">
        <v>291</v>
      </c>
      <c r="C85" s="71" t="s">
        <v>312</v>
      </c>
      <c r="D85" s="73">
        <v>0.91258741258741261</v>
      </c>
      <c r="E85" s="69"/>
    </row>
    <row r="86" spans="1:5" ht="15.75" x14ac:dyDescent="0.25">
      <c r="A86" s="71" t="s">
        <v>313</v>
      </c>
      <c r="B86" s="77" t="s">
        <v>291</v>
      </c>
      <c r="C86" s="71" t="s">
        <v>314</v>
      </c>
      <c r="D86" s="73">
        <v>0.90710382513661203</v>
      </c>
      <c r="E86" s="69"/>
    </row>
    <row r="87" spans="1:5" ht="15.75" x14ac:dyDescent="0.25">
      <c r="A87" s="71" t="s">
        <v>315</v>
      </c>
      <c r="B87" s="77" t="s">
        <v>291</v>
      </c>
      <c r="C87" s="71" t="s">
        <v>316</v>
      </c>
      <c r="D87" s="73">
        <v>0.90243902439024393</v>
      </c>
      <c r="E87" s="69"/>
    </row>
    <row r="88" spans="1:5" ht="15.75" x14ac:dyDescent="0.25">
      <c r="A88" s="71" t="s">
        <v>317</v>
      </c>
      <c r="B88" s="77" t="s">
        <v>291</v>
      </c>
      <c r="C88" s="71" t="s">
        <v>318</v>
      </c>
      <c r="D88" s="73">
        <v>0.90047393364928907</v>
      </c>
      <c r="E88" s="69"/>
    </row>
    <row r="89" spans="1:5" ht="15.75" x14ac:dyDescent="0.25">
      <c r="A89" s="71" t="s">
        <v>319</v>
      </c>
      <c r="B89" s="77" t="s">
        <v>291</v>
      </c>
      <c r="C89" s="71" t="s">
        <v>320</v>
      </c>
      <c r="D89" s="73">
        <v>0.89782403027436142</v>
      </c>
    </row>
    <row r="90" spans="1:5" ht="15.75" x14ac:dyDescent="0.25">
      <c r="A90" s="71" t="s">
        <v>321</v>
      </c>
      <c r="B90" s="77" t="s">
        <v>291</v>
      </c>
      <c r="C90" s="71" t="s">
        <v>322</v>
      </c>
      <c r="D90" s="73">
        <v>0.89712918660287078</v>
      </c>
    </row>
    <row r="91" spans="1:5" ht="15.75" x14ac:dyDescent="0.25">
      <c r="A91" s="71" t="s">
        <v>323</v>
      </c>
      <c r="B91" s="77" t="s">
        <v>291</v>
      </c>
      <c r="C91" s="71" t="s">
        <v>324</v>
      </c>
      <c r="D91" s="73">
        <v>0.88556338028169013</v>
      </c>
    </row>
    <row r="92" spans="1:5" ht="15.75" x14ac:dyDescent="0.25">
      <c r="A92" s="71" t="s">
        <v>325</v>
      </c>
      <c r="B92" s="77" t="s">
        <v>291</v>
      </c>
      <c r="C92" s="71" t="s">
        <v>326</v>
      </c>
      <c r="D92" s="73">
        <v>0.87616099071207432</v>
      </c>
    </row>
    <row r="93" spans="1:5" ht="15.75" x14ac:dyDescent="0.25">
      <c r="A93" s="71" t="s">
        <v>327</v>
      </c>
      <c r="B93" s="77" t="s">
        <v>291</v>
      </c>
      <c r="C93" s="71" t="s">
        <v>328</v>
      </c>
      <c r="D93" s="73">
        <v>0.86301369863013699</v>
      </c>
    </row>
    <row r="94" spans="1:5" ht="15.75" x14ac:dyDescent="0.25">
      <c r="A94" s="71" t="s">
        <v>329</v>
      </c>
      <c r="B94" s="77" t="s">
        <v>291</v>
      </c>
      <c r="C94" s="71" t="s">
        <v>330</v>
      </c>
      <c r="D94" s="73">
        <v>0.85435168738898759</v>
      </c>
    </row>
    <row r="95" spans="1:5" ht="15.75" x14ac:dyDescent="0.25">
      <c r="A95" s="71"/>
      <c r="B95" s="77"/>
      <c r="C95" s="71"/>
      <c r="D95" s="73"/>
      <c r="E95" s="69"/>
    </row>
    <row r="96" spans="1:5" ht="15.75" x14ac:dyDescent="0.25">
      <c r="A96" s="71" t="s">
        <v>332</v>
      </c>
      <c r="B96" s="77" t="s">
        <v>333</v>
      </c>
      <c r="C96" s="71" t="s">
        <v>334</v>
      </c>
      <c r="D96" s="73">
        <v>0.90697674418604646</v>
      </c>
      <c r="E96" s="75">
        <v>4.25</v>
      </c>
    </row>
    <row r="97" spans="1:5" ht="15.75" x14ac:dyDescent="0.25">
      <c r="A97" s="71" t="s">
        <v>335</v>
      </c>
      <c r="B97" s="77" t="s">
        <v>333</v>
      </c>
      <c r="C97" s="71" t="s">
        <v>336</v>
      </c>
      <c r="D97" s="73">
        <v>0.90447761194029852</v>
      </c>
      <c r="E97" s="69"/>
    </row>
    <row r="98" spans="1:5" ht="15.75" x14ac:dyDescent="0.25">
      <c r="A98" s="71" t="s">
        <v>337</v>
      </c>
      <c r="B98" s="77" t="s">
        <v>333</v>
      </c>
      <c r="C98" s="71" t="s">
        <v>338</v>
      </c>
      <c r="D98" s="73">
        <v>0.89665653495440734</v>
      </c>
      <c r="E98" s="69"/>
    </row>
    <row r="99" spans="1:5" ht="15.75" x14ac:dyDescent="0.25">
      <c r="A99" s="71" t="s">
        <v>339</v>
      </c>
      <c r="B99" s="77" t="s">
        <v>333</v>
      </c>
      <c r="C99" s="71" t="s">
        <v>340</v>
      </c>
      <c r="D99" s="73">
        <v>0.88124999999999998</v>
      </c>
      <c r="E99" s="69"/>
    </row>
    <row r="100" spans="1:5" ht="15.75" x14ac:dyDescent="0.25">
      <c r="A100" s="71" t="s">
        <v>341</v>
      </c>
      <c r="B100" s="77" t="s">
        <v>333</v>
      </c>
      <c r="C100" s="71" t="s">
        <v>342</v>
      </c>
      <c r="D100" s="73">
        <v>0.84653465346534651</v>
      </c>
      <c r="E100" s="69"/>
    </row>
    <row r="101" spans="1:5" ht="15.75" x14ac:dyDescent="0.25">
      <c r="A101" s="71"/>
      <c r="B101" s="77"/>
      <c r="C101" s="71"/>
      <c r="D101" s="73"/>
      <c r="E101" s="69"/>
    </row>
    <row r="102" spans="1:5" ht="15.75" x14ac:dyDescent="0.25">
      <c r="A102" s="71" t="s">
        <v>343</v>
      </c>
      <c r="B102" s="77" t="s">
        <v>344</v>
      </c>
      <c r="C102" s="71" t="s">
        <v>345</v>
      </c>
      <c r="D102" s="73">
        <v>0.93809523809523809</v>
      </c>
      <c r="E102" s="75">
        <v>2.75</v>
      </c>
    </row>
    <row r="103" spans="1:5" ht="15.75" x14ac:dyDescent="0.25">
      <c r="A103" s="71" t="s">
        <v>346</v>
      </c>
      <c r="B103" s="77" t="s">
        <v>344</v>
      </c>
      <c r="C103" s="71" t="s">
        <v>347</v>
      </c>
      <c r="D103" s="73">
        <v>0.90581717451523547</v>
      </c>
      <c r="E103" s="69"/>
    </row>
    <row r="104" spans="1:5" ht="15.75" x14ac:dyDescent="0.25">
      <c r="A104" s="71" t="s">
        <v>348</v>
      </c>
      <c r="B104" s="77" t="s">
        <v>344</v>
      </c>
      <c r="C104" s="71" t="s">
        <v>349</v>
      </c>
      <c r="D104" s="73">
        <v>0.89057239057239057</v>
      </c>
      <c r="E104" s="69"/>
    </row>
    <row r="105" spans="1:5" ht="15.75" x14ac:dyDescent="0.25">
      <c r="A105" s="71"/>
      <c r="B105" s="77"/>
      <c r="C105" s="71"/>
      <c r="D105" s="73"/>
      <c r="E105" s="69"/>
    </row>
    <row r="106" spans="1:5" ht="15.75" x14ac:dyDescent="0.25">
      <c r="A106" s="71" t="s">
        <v>350</v>
      </c>
      <c r="B106" s="77" t="s">
        <v>351</v>
      </c>
      <c r="C106" s="71" t="s">
        <v>352</v>
      </c>
      <c r="D106" s="73">
        <v>0.87675070028011204</v>
      </c>
      <c r="E106" s="75">
        <v>4</v>
      </c>
    </row>
    <row r="107" spans="1:5" ht="15.75" x14ac:dyDescent="0.25">
      <c r="A107" s="71" t="s">
        <v>353</v>
      </c>
      <c r="B107" s="77" t="s">
        <v>351</v>
      </c>
      <c r="C107" s="71" t="s">
        <v>354</v>
      </c>
      <c r="D107" s="73">
        <v>0.87297921478060048</v>
      </c>
      <c r="E107" s="69"/>
    </row>
    <row r="108" spans="1:5" ht="15.75" x14ac:dyDescent="0.25">
      <c r="A108" s="71" t="s">
        <v>355</v>
      </c>
      <c r="B108" s="77" t="s">
        <v>351</v>
      </c>
      <c r="C108" s="71" t="s">
        <v>356</v>
      </c>
      <c r="D108" s="73">
        <v>0.84269662921348309</v>
      </c>
      <c r="E108" s="69"/>
    </row>
    <row r="109" spans="1:5" ht="15.75" x14ac:dyDescent="0.25">
      <c r="A109" s="71" t="s">
        <v>357</v>
      </c>
      <c r="B109" s="77" t="s">
        <v>351</v>
      </c>
      <c r="C109" s="71" t="s">
        <v>358</v>
      </c>
      <c r="D109" s="73">
        <v>0.82378854625550657</v>
      </c>
      <c r="E109" s="69"/>
    </row>
    <row r="110" spans="1:5" ht="15.75" x14ac:dyDescent="0.25">
      <c r="A110" s="71"/>
      <c r="B110" s="77"/>
      <c r="C110" s="71"/>
      <c r="D110" s="73"/>
      <c r="E110" s="69"/>
    </row>
    <row r="111" spans="1:5" ht="15.75" x14ac:dyDescent="0.25">
      <c r="A111" s="71" t="s">
        <v>359</v>
      </c>
      <c r="B111" s="77" t="s">
        <v>360</v>
      </c>
      <c r="C111" s="71" t="s">
        <v>361</v>
      </c>
      <c r="D111" s="73">
        <v>0.95070422535211263</v>
      </c>
      <c r="E111" s="75">
        <v>1</v>
      </c>
    </row>
    <row r="112" spans="1:5" ht="15.75" x14ac:dyDescent="0.25">
      <c r="A112" s="71"/>
      <c r="B112" s="77"/>
      <c r="C112" s="71"/>
      <c r="D112" s="73"/>
      <c r="E112" s="69"/>
    </row>
    <row r="113" spans="1:5" ht="15.75" x14ac:dyDescent="0.25">
      <c r="A113" s="71" t="s">
        <v>362</v>
      </c>
      <c r="B113" s="77" t="s">
        <v>363</v>
      </c>
      <c r="C113" s="71" t="s">
        <v>364</v>
      </c>
      <c r="D113" s="73">
        <v>0.91176470588235292</v>
      </c>
      <c r="E113" s="75">
        <v>1.25</v>
      </c>
    </row>
    <row r="114" spans="1:5" ht="15.75" x14ac:dyDescent="0.25">
      <c r="A114" s="71" t="s">
        <v>365</v>
      </c>
      <c r="B114" s="77" t="s">
        <v>363</v>
      </c>
      <c r="C114" s="71" t="s">
        <v>366</v>
      </c>
      <c r="D114" s="73">
        <v>0.90830449826989623</v>
      </c>
      <c r="E114" s="69"/>
    </row>
    <row r="115" spans="1:5" ht="15.75" x14ac:dyDescent="0.25">
      <c r="A115" s="71"/>
      <c r="B115" s="77"/>
      <c r="C115" s="71"/>
      <c r="D115" s="73"/>
      <c r="E115" s="69"/>
    </row>
    <row r="116" spans="1:5" ht="15.75" x14ac:dyDescent="0.25">
      <c r="A116" s="71" t="s">
        <v>367</v>
      </c>
      <c r="B116" s="77" t="s">
        <v>368</v>
      </c>
      <c r="C116" s="71" t="s">
        <v>369</v>
      </c>
      <c r="D116" s="73">
        <v>0.64749536178107603</v>
      </c>
      <c r="E116" s="75">
        <v>0.5</v>
      </c>
    </row>
    <row r="117" spans="1:5" ht="15.75" x14ac:dyDescent="0.25">
      <c r="A117" s="71"/>
      <c r="B117" s="77"/>
      <c r="C117" s="71"/>
      <c r="D117" s="73"/>
      <c r="E117" s="69"/>
    </row>
    <row r="118" spans="1:5" ht="15.75" x14ac:dyDescent="0.25">
      <c r="A118" s="71" t="s">
        <v>370</v>
      </c>
      <c r="B118" s="77" t="s">
        <v>371</v>
      </c>
      <c r="C118" s="71" t="s">
        <v>372</v>
      </c>
      <c r="D118" s="73">
        <v>0.93827160493827155</v>
      </c>
      <c r="E118" s="75">
        <v>2</v>
      </c>
    </row>
    <row r="119" spans="1:5" ht="15.75" x14ac:dyDescent="0.25">
      <c r="A119" s="71" t="s">
        <v>373</v>
      </c>
      <c r="B119" s="77" t="s">
        <v>371</v>
      </c>
      <c r="C119" s="71" t="s">
        <v>374</v>
      </c>
      <c r="D119" s="73">
        <v>0.88714733542319746</v>
      </c>
      <c r="E119" s="69"/>
    </row>
    <row r="120" spans="1:5" ht="15.75" x14ac:dyDescent="0.25">
      <c r="A120" s="71" t="s">
        <v>375</v>
      </c>
      <c r="B120" s="77" t="s">
        <v>371</v>
      </c>
      <c r="C120" s="71" t="s">
        <v>376</v>
      </c>
      <c r="D120" s="73">
        <v>0.88596491228070173</v>
      </c>
      <c r="E120" s="69"/>
    </row>
    <row r="121" spans="1:5" ht="15.75" x14ac:dyDescent="0.25">
      <c r="A121" s="71"/>
      <c r="B121" s="77"/>
      <c r="C121" s="71"/>
      <c r="D121" s="73"/>
      <c r="E121" s="69"/>
    </row>
    <row r="122" spans="1:5" ht="15.75" x14ac:dyDescent="0.25">
      <c r="A122" s="71" t="s">
        <v>377</v>
      </c>
      <c r="B122" s="77" t="s">
        <v>378</v>
      </c>
      <c r="C122" s="71" t="s">
        <v>379</v>
      </c>
      <c r="D122" s="73">
        <v>0.93565683646112596</v>
      </c>
      <c r="E122" s="75">
        <v>4.5</v>
      </c>
    </row>
    <row r="123" spans="1:5" ht="15.75" x14ac:dyDescent="0.25">
      <c r="A123" s="71" t="s">
        <v>380</v>
      </c>
      <c r="B123" s="77" t="s">
        <v>378</v>
      </c>
      <c r="C123" s="71" t="s">
        <v>381</v>
      </c>
      <c r="D123" s="73">
        <v>0.92640692640692646</v>
      </c>
      <c r="E123" s="69"/>
    </row>
    <row r="124" spans="1:5" ht="15.75" x14ac:dyDescent="0.25">
      <c r="A124" s="71" t="s">
        <v>382</v>
      </c>
      <c r="B124" s="77" t="s">
        <v>378</v>
      </c>
      <c r="C124" s="71" t="s">
        <v>383</v>
      </c>
      <c r="D124" s="73">
        <v>0.91832669322709159</v>
      </c>
      <c r="E124" s="69"/>
    </row>
    <row r="125" spans="1:5" ht="15.75" x14ac:dyDescent="0.25">
      <c r="A125" s="71" t="s">
        <v>384</v>
      </c>
      <c r="B125" s="77" t="s">
        <v>378</v>
      </c>
      <c r="C125" s="71" t="s">
        <v>385</v>
      </c>
      <c r="D125" s="73">
        <v>0.88888888888888884</v>
      </c>
      <c r="E125" s="69"/>
    </row>
    <row r="126" spans="1:5" ht="15.75" x14ac:dyDescent="0.25">
      <c r="A126" s="71" t="s">
        <v>386</v>
      </c>
      <c r="B126" s="77" t="s">
        <v>378</v>
      </c>
      <c r="C126" s="71" t="s">
        <v>387</v>
      </c>
      <c r="D126" s="73">
        <v>0.88482632541133455</v>
      </c>
      <c r="E126" s="69"/>
    </row>
    <row r="127" spans="1:5" ht="15.75" x14ac:dyDescent="0.25">
      <c r="A127" s="71"/>
      <c r="B127" s="77"/>
      <c r="C127" s="71"/>
      <c r="D127" s="73"/>
      <c r="E127" s="69"/>
    </row>
    <row r="128" spans="1:5" ht="15.75" x14ac:dyDescent="0.25">
      <c r="A128" s="71" t="s">
        <v>389</v>
      </c>
      <c r="B128" s="77" t="s">
        <v>390</v>
      </c>
      <c r="C128" s="71" t="s">
        <v>391</v>
      </c>
      <c r="D128" s="73">
        <v>0.78239202657807305</v>
      </c>
      <c r="E128" s="75">
        <v>0.75</v>
      </c>
    </row>
    <row r="129" spans="1:5" ht="15.75" x14ac:dyDescent="0.25">
      <c r="A129" s="71"/>
      <c r="B129" s="77"/>
      <c r="C129" s="71"/>
      <c r="D129" s="73"/>
      <c r="E129" s="69"/>
    </row>
    <row r="130" spans="1:5" ht="15.75" x14ac:dyDescent="0.25">
      <c r="A130" s="71" t="s">
        <v>392</v>
      </c>
      <c r="B130" s="77" t="s">
        <v>393</v>
      </c>
      <c r="C130" s="71" t="s">
        <v>394</v>
      </c>
      <c r="D130" s="73">
        <v>0.98048780487804876</v>
      </c>
      <c r="E130" s="75">
        <v>2</v>
      </c>
    </row>
    <row r="131" spans="1:5" ht="15.75" x14ac:dyDescent="0.25">
      <c r="A131" s="71" t="s">
        <v>395</v>
      </c>
      <c r="B131" s="77" t="s">
        <v>393</v>
      </c>
      <c r="C131" s="71" t="s">
        <v>396</v>
      </c>
      <c r="D131" s="73">
        <v>0.97282608695652173</v>
      </c>
      <c r="E131" s="69"/>
    </row>
    <row r="132" spans="1:5" ht="15.75" x14ac:dyDescent="0.25">
      <c r="A132" s="71"/>
      <c r="B132" s="77"/>
      <c r="C132" s="71"/>
      <c r="D132" s="73"/>
      <c r="E132" s="69"/>
    </row>
    <row r="133" spans="1:5" ht="15.75" x14ac:dyDescent="0.25">
      <c r="A133" s="71" t="s">
        <v>397</v>
      </c>
      <c r="B133" s="77" t="s">
        <v>398</v>
      </c>
      <c r="C133" s="71" t="s">
        <v>399</v>
      </c>
      <c r="D133" s="73">
        <v>0.75806451612903225</v>
      </c>
      <c r="E133" s="75">
        <v>6</v>
      </c>
    </row>
    <row r="134" spans="1:5" ht="15.75" x14ac:dyDescent="0.25">
      <c r="A134" s="71" t="s">
        <v>400</v>
      </c>
      <c r="B134" s="77" t="s">
        <v>398</v>
      </c>
      <c r="C134" s="71" t="s">
        <v>401</v>
      </c>
      <c r="D134" s="73">
        <v>0.71954674220963177</v>
      </c>
      <c r="E134" s="69"/>
    </row>
    <row r="135" spans="1:5" ht="15.75" x14ac:dyDescent="0.25">
      <c r="A135" s="71" t="s">
        <v>402</v>
      </c>
      <c r="B135" s="77" t="s">
        <v>398</v>
      </c>
      <c r="C135" s="71" t="s">
        <v>403</v>
      </c>
      <c r="D135" s="73">
        <v>0.70524691358024694</v>
      </c>
      <c r="E135" s="69"/>
    </row>
    <row r="136" spans="1:5" ht="15.75" x14ac:dyDescent="0.25">
      <c r="A136" s="71" t="s">
        <v>404</v>
      </c>
      <c r="B136" s="77" t="s">
        <v>398</v>
      </c>
      <c r="C136" s="71" t="s">
        <v>405</v>
      </c>
      <c r="D136" s="73">
        <v>0.67484008528784645</v>
      </c>
      <c r="E136" s="69"/>
    </row>
    <row r="137" spans="1:5" ht="15.75" x14ac:dyDescent="0.25">
      <c r="A137" s="71" t="s">
        <v>406</v>
      </c>
      <c r="B137" s="77" t="s">
        <v>398</v>
      </c>
      <c r="C137" s="71" t="s">
        <v>407</v>
      </c>
      <c r="D137" s="73">
        <v>0.65495207667731625</v>
      </c>
      <c r="E137" s="69"/>
    </row>
    <row r="138" spans="1:5" ht="15.75" x14ac:dyDescent="0.25">
      <c r="A138" s="71" t="s">
        <v>408</v>
      </c>
      <c r="B138" s="77" t="s">
        <v>398</v>
      </c>
      <c r="C138" s="71" t="s">
        <v>409</v>
      </c>
      <c r="D138" s="73">
        <v>0.65492957746478875</v>
      </c>
      <c r="E138" s="69"/>
    </row>
    <row r="139" spans="1:5" ht="15.75" x14ac:dyDescent="0.25">
      <c r="A139" s="71"/>
      <c r="B139" s="77"/>
      <c r="C139" s="71"/>
      <c r="D139" s="73"/>
      <c r="E139" s="69"/>
    </row>
    <row r="140" spans="1:5" ht="15.75" x14ac:dyDescent="0.25">
      <c r="A140" s="71" t="s">
        <v>410</v>
      </c>
      <c r="B140" s="77" t="s">
        <v>411</v>
      </c>
      <c r="C140" s="71" t="s">
        <v>412</v>
      </c>
      <c r="D140" s="73">
        <v>0.84444444444444444</v>
      </c>
      <c r="E140" s="75">
        <v>1.5</v>
      </c>
    </row>
    <row r="141" spans="1:5" ht="15.75" x14ac:dyDescent="0.25">
      <c r="A141" s="71" t="s">
        <v>413</v>
      </c>
      <c r="B141" s="77" t="s">
        <v>411</v>
      </c>
      <c r="C141" s="71" t="s">
        <v>414</v>
      </c>
      <c r="D141" s="73">
        <v>0.83884297520661155</v>
      </c>
      <c r="E141" s="69"/>
    </row>
    <row r="142" spans="1:5" ht="15.75" x14ac:dyDescent="0.25">
      <c r="A142" s="71"/>
      <c r="B142" s="77"/>
      <c r="C142" s="71"/>
      <c r="D142" s="73"/>
      <c r="E142" s="69"/>
    </row>
    <row r="143" spans="1:5" ht="15.75" x14ac:dyDescent="0.25">
      <c r="A143" s="71" t="s">
        <v>415</v>
      </c>
      <c r="B143" s="77" t="s">
        <v>416</v>
      </c>
      <c r="C143" s="71" t="s">
        <v>417</v>
      </c>
      <c r="D143" s="73">
        <v>0.89393939393939392</v>
      </c>
      <c r="E143" s="75">
        <v>1.75</v>
      </c>
    </row>
    <row r="144" spans="1:5" ht="15.75" x14ac:dyDescent="0.25">
      <c r="A144" s="71" t="s">
        <v>418</v>
      </c>
      <c r="B144" s="77" t="s">
        <v>416</v>
      </c>
      <c r="C144" s="71" t="s">
        <v>419</v>
      </c>
      <c r="D144" s="73">
        <v>0.87179487179487181</v>
      </c>
      <c r="E144" s="69"/>
    </row>
    <row r="145" spans="1:5" ht="15.75" x14ac:dyDescent="0.25">
      <c r="A145" s="71"/>
      <c r="B145" s="77"/>
      <c r="C145" s="71"/>
      <c r="D145" s="73"/>
      <c r="E145" s="69"/>
    </row>
    <row r="146" spans="1:5" ht="15.75" x14ac:dyDescent="0.25">
      <c r="A146" s="71" t="s">
        <v>420</v>
      </c>
      <c r="B146" s="77" t="s">
        <v>421</v>
      </c>
      <c r="C146" s="71" t="s">
        <v>422</v>
      </c>
      <c r="D146" s="73">
        <v>0.95864661654135341</v>
      </c>
      <c r="E146" s="75">
        <v>1.75</v>
      </c>
    </row>
    <row r="147" spans="1:5" ht="15.75" x14ac:dyDescent="0.25">
      <c r="A147" s="71" t="s">
        <v>423</v>
      </c>
      <c r="B147" s="77" t="s">
        <v>421</v>
      </c>
      <c r="C147" s="71" t="s">
        <v>424</v>
      </c>
      <c r="D147" s="73">
        <v>0.91666666666666663</v>
      </c>
      <c r="E147" s="69"/>
    </row>
    <row r="148" spans="1:5" ht="15.75" x14ac:dyDescent="0.25">
      <c r="A148" s="71"/>
      <c r="B148" s="77"/>
      <c r="C148" s="71"/>
      <c r="D148" s="73"/>
      <c r="E148" s="69"/>
    </row>
    <row r="149" spans="1:5" ht="15.75" x14ac:dyDescent="0.25">
      <c r="A149" s="71" t="s">
        <v>425</v>
      </c>
      <c r="B149" s="77" t="s">
        <v>426</v>
      </c>
      <c r="C149" s="71" t="s">
        <v>427</v>
      </c>
      <c r="D149" s="73">
        <v>0.94202898550724634</v>
      </c>
      <c r="E149" s="75">
        <v>5.75</v>
      </c>
    </row>
    <row r="150" spans="1:5" ht="15.75" x14ac:dyDescent="0.25">
      <c r="A150" s="71" t="s">
        <v>428</v>
      </c>
      <c r="B150" s="77" t="s">
        <v>426</v>
      </c>
      <c r="C150" s="71" t="s">
        <v>429</v>
      </c>
      <c r="D150" s="73">
        <v>0.92268041237113407</v>
      </c>
      <c r="E150" s="69"/>
    </row>
    <row r="151" spans="1:5" ht="15.75" x14ac:dyDescent="0.25">
      <c r="A151" s="71" t="s">
        <v>430</v>
      </c>
      <c r="B151" s="77" t="s">
        <v>426</v>
      </c>
      <c r="C151" s="71" t="s">
        <v>431</v>
      </c>
      <c r="D151" s="73">
        <v>0.91919191919191923</v>
      </c>
      <c r="E151" s="69"/>
    </row>
    <row r="152" spans="1:5" ht="15.75" x14ac:dyDescent="0.25">
      <c r="A152" s="71" t="s">
        <v>432</v>
      </c>
      <c r="B152" s="77" t="s">
        <v>426</v>
      </c>
      <c r="C152" s="71" t="s">
        <v>433</v>
      </c>
      <c r="D152" s="73">
        <v>0.91394658753709201</v>
      </c>
      <c r="E152" s="69"/>
    </row>
    <row r="153" spans="1:5" ht="15.75" x14ac:dyDescent="0.25">
      <c r="A153" s="71" t="s">
        <v>434</v>
      </c>
      <c r="B153" s="77" t="s">
        <v>426</v>
      </c>
      <c r="C153" s="71" t="s">
        <v>435</v>
      </c>
      <c r="D153" s="73">
        <v>0.90810810810810816</v>
      </c>
      <c r="E153" s="69"/>
    </row>
    <row r="154" spans="1:5" ht="15.75" x14ac:dyDescent="0.25">
      <c r="A154" s="71" t="s">
        <v>436</v>
      </c>
      <c r="B154" s="77" t="s">
        <v>426</v>
      </c>
      <c r="C154" s="71" t="s">
        <v>437</v>
      </c>
      <c r="D154" s="73">
        <v>0.82187500000000002</v>
      </c>
      <c r="E154" s="69"/>
    </row>
    <row r="155" spans="1:5" ht="15.75" x14ac:dyDescent="0.25">
      <c r="A155" s="71"/>
      <c r="B155" s="77"/>
      <c r="C155" s="71"/>
      <c r="D155" s="73"/>
    </row>
    <row r="156" spans="1:5" ht="15.75" x14ac:dyDescent="0.25">
      <c r="A156" s="71" t="s">
        <v>438</v>
      </c>
      <c r="B156" s="77" t="s">
        <v>439</v>
      </c>
      <c r="C156" s="71" t="s">
        <v>440</v>
      </c>
      <c r="D156" s="73">
        <v>0.71867007672634275</v>
      </c>
      <c r="E156" s="75">
        <v>0.5</v>
      </c>
    </row>
    <row r="157" spans="1:5" ht="15.75" x14ac:dyDescent="0.25">
      <c r="A157" s="71"/>
      <c r="B157" s="77"/>
      <c r="C157" s="71"/>
      <c r="D157" s="73"/>
      <c r="E157" s="69"/>
    </row>
    <row r="158" spans="1:5" ht="15.75" x14ac:dyDescent="0.25">
      <c r="A158" s="71" t="s">
        <v>441</v>
      </c>
      <c r="B158" s="77" t="s">
        <v>442</v>
      </c>
      <c r="C158" s="71" t="s">
        <v>443</v>
      </c>
      <c r="D158" s="73">
        <v>0.97027027027027024</v>
      </c>
      <c r="E158" s="75">
        <v>2</v>
      </c>
    </row>
    <row r="159" spans="1:5" ht="15.75" x14ac:dyDescent="0.25">
      <c r="A159" s="71" t="s">
        <v>444</v>
      </c>
      <c r="B159" s="77" t="s">
        <v>442</v>
      </c>
      <c r="C159" s="71" t="s">
        <v>445</v>
      </c>
      <c r="D159" s="73">
        <v>0.954983922829582</v>
      </c>
      <c r="E159" s="69"/>
    </row>
    <row r="160" spans="1:5" ht="15.75" x14ac:dyDescent="0.25">
      <c r="A160" s="71"/>
      <c r="B160" s="77"/>
      <c r="C160" s="71"/>
      <c r="D160" s="73"/>
      <c r="E160" s="69"/>
    </row>
    <row r="161" spans="1:5" ht="15.75" x14ac:dyDescent="0.25">
      <c r="A161" s="71" t="s">
        <v>446</v>
      </c>
      <c r="B161" s="77" t="s">
        <v>447</v>
      </c>
      <c r="C161" s="71" t="s">
        <v>388</v>
      </c>
      <c r="D161" s="73">
        <v>0.92660550458715596</v>
      </c>
      <c r="E161" s="75">
        <v>0.75</v>
      </c>
    </row>
    <row r="162" spans="1:5" ht="15.75" x14ac:dyDescent="0.25">
      <c r="A162" s="71"/>
      <c r="B162" s="77"/>
      <c r="C162" s="71"/>
      <c r="D162" s="73"/>
      <c r="E162" s="69"/>
    </row>
    <row r="163" spans="1:5" ht="15.75" x14ac:dyDescent="0.25">
      <c r="A163" s="71" t="s">
        <v>448</v>
      </c>
      <c r="B163" s="77" t="s">
        <v>449</v>
      </c>
      <c r="C163" s="71" t="s">
        <v>450</v>
      </c>
      <c r="D163" s="73">
        <v>0.78781512605042014</v>
      </c>
      <c r="E163" s="75">
        <v>0.75</v>
      </c>
    </row>
    <row r="164" spans="1:5" ht="15.75" x14ac:dyDescent="0.25">
      <c r="A164" s="71"/>
      <c r="B164" s="77"/>
      <c r="C164" s="71"/>
      <c r="D164" s="73"/>
      <c r="E164" s="69"/>
    </row>
    <row r="165" spans="1:5" ht="15.75" x14ac:dyDescent="0.25">
      <c r="A165" s="71" t="s">
        <v>451</v>
      </c>
      <c r="B165" s="77" t="s">
        <v>452</v>
      </c>
      <c r="C165" s="71" t="s">
        <v>453</v>
      </c>
      <c r="D165" s="73">
        <v>0.98529411764705888</v>
      </c>
      <c r="E165" s="75">
        <v>4.75</v>
      </c>
    </row>
    <row r="166" spans="1:5" ht="15.75" x14ac:dyDescent="0.25">
      <c r="A166" s="71" t="s">
        <v>454</v>
      </c>
      <c r="B166" s="77" t="s">
        <v>452</v>
      </c>
      <c r="C166" s="71" t="s">
        <v>455</v>
      </c>
      <c r="D166" s="73">
        <v>0.92957746478873238</v>
      </c>
      <c r="E166" s="69"/>
    </row>
    <row r="167" spans="1:5" ht="15.75" x14ac:dyDescent="0.25">
      <c r="A167" s="71" t="s">
        <v>456</v>
      </c>
      <c r="B167" s="77" t="s">
        <v>452</v>
      </c>
      <c r="C167" s="71" t="s">
        <v>457</v>
      </c>
      <c r="D167" s="73">
        <v>0.90714285714285714</v>
      </c>
      <c r="E167" s="69"/>
    </row>
    <row r="168" spans="1:5" ht="15.75" x14ac:dyDescent="0.25">
      <c r="A168" s="71" t="s">
        <v>458</v>
      </c>
      <c r="B168" s="77" t="s">
        <v>452</v>
      </c>
      <c r="C168" s="71" t="s">
        <v>459</v>
      </c>
      <c r="D168" s="73">
        <v>0.87074829931972786</v>
      </c>
      <c r="E168" s="69"/>
    </row>
    <row r="169" spans="1:5" ht="15.75" x14ac:dyDescent="0.25">
      <c r="A169" s="71" t="s">
        <v>460</v>
      </c>
      <c r="B169" s="77" t="s">
        <v>452</v>
      </c>
      <c r="C169" s="71" t="s">
        <v>461</v>
      </c>
      <c r="D169" s="73">
        <v>0.84360189573459721</v>
      </c>
      <c r="E169" s="69"/>
    </row>
    <row r="170" spans="1:5" ht="15.75" x14ac:dyDescent="0.25">
      <c r="A170" s="71"/>
      <c r="B170" s="77"/>
      <c r="C170" s="71"/>
      <c r="D170" s="73"/>
      <c r="E170" s="69"/>
    </row>
    <row r="171" spans="1:5" ht="15.75" x14ac:dyDescent="0.25">
      <c r="A171" s="71" t="s">
        <v>462</v>
      </c>
      <c r="B171" s="77" t="s">
        <v>463</v>
      </c>
      <c r="C171" s="71" t="s">
        <v>464</v>
      </c>
      <c r="D171" s="73">
        <v>0.96031746031746035</v>
      </c>
      <c r="E171" s="75">
        <v>21.75</v>
      </c>
    </row>
    <row r="172" spans="1:5" ht="15.75" x14ac:dyDescent="0.25">
      <c r="A172" s="71" t="s">
        <v>465</v>
      </c>
      <c r="B172" s="77" t="s">
        <v>463</v>
      </c>
      <c r="C172" s="71" t="s">
        <v>466</v>
      </c>
      <c r="D172" s="73">
        <v>0.94847020933977455</v>
      </c>
      <c r="E172" s="69"/>
    </row>
    <row r="173" spans="1:5" ht="15.75" x14ac:dyDescent="0.25">
      <c r="A173" s="71" t="s">
        <v>467</v>
      </c>
      <c r="B173" s="77" t="s">
        <v>463</v>
      </c>
      <c r="C173" s="71" t="s">
        <v>468</v>
      </c>
      <c r="D173" s="73">
        <v>0.94137931034482758</v>
      </c>
      <c r="E173" s="69"/>
    </row>
    <row r="174" spans="1:5" ht="15.75" x14ac:dyDescent="0.25">
      <c r="A174" s="71" t="s">
        <v>469</v>
      </c>
      <c r="B174" s="77" t="s">
        <v>463</v>
      </c>
      <c r="C174" s="71" t="s">
        <v>470</v>
      </c>
      <c r="D174" s="73">
        <v>0.93968253968253967</v>
      </c>
      <c r="E174" s="69"/>
    </row>
    <row r="175" spans="1:5" ht="15.75" x14ac:dyDescent="0.25">
      <c r="A175" s="71" t="s">
        <v>471</v>
      </c>
      <c r="B175" s="77" t="s">
        <v>463</v>
      </c>
      <c r="C175" s="71" t="s">
        <v>472</v>
      </c>
      <c r="D175" s="73">
        <v>0.93816254416961131</v>
      </c>
      <c r="E175" s="69"/>
    </row>
    <row r="176" spans="1:5" ht="15.75" x14ac:dyDescent="0.25">
      <c r="A176" s="71" t="s">
        <v>473</v>
      </c>
      <c r="B176" s="77" t="s">
        <v>463</v>
      </c>
      <c r="C176" s="71" t="s">
        <v>474</v>
      </c>
      <c r="D176" s="73">
        <v>0.93023255813953487</v>
      </c>
      <c r="E176" s="69"/>
    </row>
    <row r="177" spans="1:5" ht="15.75" x14ac:dyDescent="0.25">
      <c r="A177" s="71" t="s">
        <v>475</v>
      </c>
      <c r="B177" s="77" t="s">
        <v>463</v>
      </c>
      <c r="C177" s="71" t="s">
        <v>476</v>
      </c>
      <c r="D177" s="73">
        <v>0.93019480519480524</v>
      </c>
      <c r="E177" s="69"/>
    </row>
    <row r="178" spans="1:5" ht="15.75" x14ac:dyDescent="0.25">
      <c r="A178" s="71" t="s">
        <v>477</v>
      </c>
      <c r="B178" s="77" t="s">
        <v>463</v>
      </c>
      <c r="C178" s="71" t="s">
        <v>478</v>
      </c>
      <c r="D178" s="73">
        <v>0.92737430167597767</v>
      </c>
      <c r="E178" s="69"/>
    </row>
    <row r="179" spans="1:5" ht="15.75" x14ac:dyDescent="0.25">
      <c r="A179" s="71" t="s">
        <v>479</v>
      </c>
      <c r="B179" s="77" t="s">
        <v>463</v>
      </c>
      <c r="C179" s="71" t="s">
        <v>480</v>
      </c>
      <c r="D179" s="73">
        <v>0.91304347826086951</v>
      </c>
    </row>
    <row r="180" spans="1:5" ht="15.75" x14ac:dyDescent="0.25">
      <c r="A180" s="71" t="s">
        <v>481</v>
      </c>
      <c r="B180" s="77" t="s">
        <v>463</v>
      </c>
      <c r="C180" s="71" t="s">
        <v>482</v>
      </c>
      <c r="D180" s="73">
        <v>0.90280373831775695</v>
      </c>
    </row>
    <row r="181" spans="1:5" ht="15.75" x14ac:dyDescent="0.25">
      <c r="A181" s="71" t="s">
        <v>483</v>
      </c>
      <c r="B181" s="77" t="s">
        <v>463</v>
      </c>
      <c r="C181" s="71" t="s">
        <v>484</v>
      </c>
      <c r="D181" s="73">
        <v>0.90085679314565481</v>
      </c>
    </row>
    <row r="182" spans="1:5" ht="15.75" x14ac:dyDescent="0.25">
      <c r="A182" s="71" t="s">
        <v>485</v>
      </c>
      <c r="B182" s="77" t="s">
        <v>463</v>
      </c>
      <c r="C182" s="71" t="s">
        <v>486</v>
      </c>
      <c r="D182" s="73">
        <v>0.89485981308411211</v>
      </c>
    </row>
    <row r="183" spans="1:5" ht="15.75" x14ac:dyDescent="0.25">
      <c r="A183" s="71" t="s">
        <v>487</v>
      </c>
      <c r="B183" s="77" t="s">
        <v>463</v>
      </c>
      <c r="C183" s="71" t="s">
        <v>488</v>
      </c>
      <c r="D183" s="73">
        <v>0.8865096359743041</v>
      </c>
    </row>
    <row r="184" spans="1:5" ht="15.75" x14ac:dyDescent="0.25">
      <c r="A184" s="71" t="s">
        <v>489</v>
      </c>
      <c r="B184" s="77" t="s">
        <v>463</v>
      </c>
      <c r="C184" s="71" t="s">
        <v>490</v>
      </c>
      <c r="D184" s="73">
        <v>0.8797127468581688</v>
      </c>
    </row>
    <row r="185" spans="1:5" ht="15.75" x14ac:dyDescent="0.25">
      <c r="A185" s="71" t="s">
        <v>491</v>
      </c>
      <c r="B185" s="77" t="s">
        <v>463</v>
      </c>
      <c r="C185" s="71" t="s">
        <v>492</v>
      </c>
      <c r="D185" s="73">
        <v>0.87016574585635365</v>
      </c>
    </row>
    <row r="186" spans="1:5" ht="15.75" x14ac:dyDescent="0.25">
      <c r="A186" s="71" t="s">
        <v>493</v>
      </c>
      <c r="B186" s="77" t="s">
        <v>463</v>
      </c>
      <c r="C186" s="71" t="s">
        <v>494</v>
      </c>
      <c r="D186" s="73">
        <v>0.86423841059602646</v>
      </c>
    </row>
    <row r="187" spans="1:5" ht="15.75" x14ac:dyDescent="0.25">
      <c r="A187" s="71" t="s">
        <v>495</v>
      </c>
      <c r="B187" s="77" t="s">
        <v>463</v>
      </c>
      <c r="C187" s="71" t="s">
        <v>496</v>
      </c>
      <c r="D187" s="73">
        <v>0.86042065009560231</v>
      </c>
    </row>
    <row r="188" spans="1:5" ht="15.75" x14ac:dyDescent="0.25">
      <c r="A188" s="71" t="s">
        <v>497</v>
      </c>
      <c r="B188" s="77" t="s">
        <v>463</v>
      </c>
      <c r="C188" s="71" t="s">
        <v>498</v>
      </c>
      <c r="D188" s="73">
        <v>0.84109589041095889</v>
      </c>
    </row>
    <row r="189" spans="1:5" ht="15.75" x14ac:dyDescent="0.25">
      <c r="A189" s="71" t="s">
        <v>499</v>
      </c>
      <c r="B189" s="77" t="s">
        <v>463</v>
      </c>
      <c r="C189" s="71" t="s">
        <v>500</v>
      </c>
      <c r="D189" s="73">
        <v>0.83629441624365486</v>
      </c>
    </row>
    <row r="190" spans="1:5" ht="15.75" x14ac:dyDescent="0.25">
      <c r="A190" s="71" t="s">
        <v>501</v>
      </c>
      <c r="B190" s="77" t="s">
        <v>463</v>
      </c>
      <c r="C190" s="71" t="s">
        <v>502</v>
      </c>
      <c r="D190" s="73">
        <v>0.83475298126064734</v>
      </c>
    </row>
    <row r="191" spans="1:5" ht="15.75" x14ac:dyDescent="0.25">
      <c r="A191" s="71" t="s">
        <v>503</v>
      </c>
      <c r="B191" s="77" t="s">
        <v>463</v>
      </c>
      <c r="C191" s="71" t="s">
        <v>504</v>
      </c>
      <c r="D191" s="73">
        <v>0.8290909090909091</v>
      </c>
    </row>
    <row r="192" spans="1:5" ht="15.75" x14ac:dyDescent="0.25">
      <c r="A192" s="71" t="s">
        <v>505</v>
      </c>
      <c r="B192" s="77" t="s">
        <v>463</v>
      </c>
      <c r="C192" s="71" t="s">
        <v>506</v>
      </c>
      <c r="D192" s="73">
        <v>0.81215469613259672</v>
      </c>
    </row>
    <row r="193" spans="1:5" ht="15.75" x14ac:dyDescent="0.25">
      <c r="A193" s="71"/>
      <c r="B193" s="77"/>
      <c r="C193" s="71"/>
      <c r="D193" s="73"/>
    </row>
    <row r="194" spans="1:5" ht="15.75" x14ac:dyDescent="0.25">
      <c r="A194" s="71" t="s">
        <v>507</v>
      </c>
      <c r="B194" s="77" t="s">
        <v>508</v>
      </c>
      <c r="C194" s="71" t="s">
        <v>509</v>
      </c>
      <c r="D194" s="73">
        <v>0.93125000000000002</v>
      </c>
      <c r="E194" s="75">
        <v>3.5</v>
      </c>
    </row>
    <row r="195" spans="1:5" ht="15.75" x14ac:dyDescent="0.25">
      <c r="A195" s="71" t="s">
        <v>510</v>
      </c>
      <c r="B195" s="77" t="s">
        <v>508</v>
      </c>
      <c r="C195" s="71" t="s">
        <v>511</v>
      </c>
      <c r="D195" s="73">
        <v>0.91732283464566933</v>
      </c>
      <c r="E195" s="69"/>
    </row>
    <row r="196" spans="1:5" ht="15.75" x14ac:dyDescent="0.25">
      <c r="A196" s="71" t="s">
        <v>512</v>
      </c>
      <c r="B196" s="77" t="s">
        <v>508</v>
      </c>
      <c r="C196" s="71" t="s">
        <v>513</v>
      </c>
      <c r="D196" s="73">
        <v>0.87815126050420167</v>
      </c>
      <c r="E196" s="69"/>
    </row>
    <row r="197" spans="1:5" ht="15.75" x14ac:dyDescent="0.25">
      <c r="A197" s="71" t="s">
        <v>514</v>
      </c>
      <c r="B197" s="77" t="s">
        <v>508</v>
      </c>
      <c r="C197" s="71" t="s">
        <v>515</v>
      </c>
      <c r="D197" s="73">
        <v>0.87474332648870634</v>
      </c>
      <c r="E197" s="69"/>
    </row>
    <row r="198" spans="1:5" ht="15.75" x14ac:dyDescent="0.25">
      <c r="A198" s="71"/>
      <c r="B198" s="77"/>
      <c r="C198" s="71"/>
      <c r="D198" s="73"/>
      <c r="E198" s="69"/>
    </row>
    <row r="199" spans="1:5" ht="15.75" x14ac:dyDescent="0.25">
      <c r="A199" s="71" t="s">
        <v>516</v>
      </c>
      <c r="B199" s="77" t="s">
        <v>517</v>
      </c>
      <c r="C199" s="71" t="s">
        <v>518</v>
      </c>
      <c r="D199" s="73">
        <v>0.77979274611398963</v>
      </c>
      <c r="E199" s="75">
        <v>0.75</v>
      </c>
    </row>
    <row r="200" spans="1:5" ht="15.75" x14ac:dyDescent="0.25">
      <c r="A200" s="71"/>
      <c r="B200" s="77"/>
      <c r="C200" s="71"/>
      <c r="D200" s="73"/>
      <c r="E200" s="69"/>
    </row>
    <row r="201" spans="1:5" ht="15.75" x14ac:dyDescent="0.25">
      <c r="A201" s="71" t="s">
        <v>519</v>
      </c>
      <c r="B201" s="77" t="s">
        <v>520</v>
      </c>
      <c r="C201" s="71" t="s">
        <v>521</v>
      </c>
      <c r="D201" s="73">
        <v>0.72271386430678464</v>
      </c>
      <c r="E201" s="75">
        <v>1</v>
      </c>
    </row>
    <row r="202" spans="1:5" ht="15.75" x14ac:dyDescent="0.25">
      <c r="A202" s="71"/>
      <c r="B202" s="77"/>
      <c r="C202" s="71"/>
      <c r="D202" s="73"/>
      <c r="E202" s="69"/>
    </row>
    <row r="203" spans="1:5" ht="15.75" x14ac:dyDescent="0.25">
      <c r="A203" s="71" t="s">
        <v>522</v>
      </c>
      <c r="B203" s="77" t="s">
        <v>523</v>
      </c>
      <c r="C203" s="71" t="s">
        <v>524</v>
      </c>
      <c r="D203" s="73">
        <v>0.88188976377952755</v>
      </c>
      <c r="E203" s="75">
        <v>1.75</v>
      </c>
    </row>
    <row r="204" spans="1:5" ht="15.75" x14ac:dyDescent="0.25">
      <c r="A204" s="71" t="s">
        <v>525</v>
      </c>
      <c r="B204" s="77" t="s">
        <v>523</v>
      </c>
      <c r="C204" s="71" t="s">
        <v>526</v>
      </c>
      <c r="D204" s="73">
        <v>0.86153846153846159</v>
      </c>
      <c r="E204" s="69"/>
    </row>
    <row r="205" spans="1:5" ht="15.75" x14ac:dyDescent="0.25">
      <c r="A205" s="71"/>
      <c r="B205" s="77"/>
      <c r="C205" s="71"/>
      <c r="D205" s="73"/>
      <c r="E205" s="69"/>
    </row>
    <row r="206" spans="1:5" ht="15.75" x14ac:dyDescent="0.25">
      <c r="A206" s="71" t="s">
        <v>527</v>
      </c>
      <c r="B206" s="77" t="s">
        <v>528</v>
      </c>
      <c r="C206" s="71" t="s">
        <v>529</v>
      </c>
      <c r="D206" s="73">
        <v>0.93959731543624159</v>
      </c>
      <c r="E206" s="75">
        <v>0.75</v>
      </c>
    </row>
    <row r="207" spans="1:5" ht="15.75" x14ac:dyDescent="0.25">
      <c r="A207" s="71"/>
      <c r="B207" s="77"/>
      <c r="C207" s="71"/>
      <c r="D207" s="73"/>
      <c r="E207" s="69"/>
    </row>
    <row r="208" spans="1:5" ht="15.75" x14ac:dyDescent="0.25">
      <c r="A208" s="71" t="s">
        <v>530</v>
      </c>
      <c r="B208" s="77" t="s">
        <v>531</v>
      </c>
      <c r="C208" s="71" t="s">
        <v>532</v>
      </c>
      <c r="D208" s="73">
        <v>0.94957983193277307</v>
      </c>
      <c r="E208" s="75">
        <v>13.75</v>
      </c>
    </row>
    <row r="209" spans="1:5" ht="15.75" x14ac:dyDescent="0.25">
      <c r="A209" s="71" t="s">
        <v>533</v>
      </c>
      <c r="B209" s="77" t="s">
        <v>531</v>
      </c>
      <c r="C209" s="71" t="s">
        <v>534</v>
      </c>
      <c r="D209" s="73">
        <v>0.85549872122762149</v>
      </c>
      <c r="E209" s="69"/>
    </row>
    <row r="210" spans="1:5" ht="15.75" x14ac:dyDescent="0.25">
      <c r="A210" s="71" t="s">
        <v>535</v>
      </c>
      <c r="B210" s="77" t="s">
        <v>531</v>
      </c>
      <c r="C210" s="71" t="s">
        <v>536</v>
      </c>
      <c r="D210" s="73">
        <v>0.85</v>
      </c>
      <c r="E210" s="69"/>
    </row>
    <row r="211" spans="1:5" ht="15.75" x14ac:dyDescent="0.25">
      <c r="A211" s="71" t="s">
        <v>537</v>
      </c>
      <c r="B211" s="77" t="s">
        <v>531</v>
      </c>
      <c r="C211" s="71" t="s">
        <v>538</v>
      </c>
      <c r="D211" s="73">
        <v>0.84824281150159742</v>
      </c>
      <c r="E211" s="69"/>
    </row>
    <row r="212" spans="1:5" ht="15.75" x14ac:dyDescent="0.25">
      <c r="A212" s="71" t="s">
        <v>539</v>
      </c>
      <c r="B212" s="77" t="s">
        <v>531</v>
      </c>
      <c r="C212" s="71" t="s">
        <v>540</v>
      </c>
      <c r="D212" s="73">
        <v>0.83015597920277295</v>
      </c>
      <c r="E212" s="69"/>
    </row>
    <row r="213" spans="1:5" ht="15.75" x14ac:dyDescent="0.25">
      <c r="A213" s="71" t="s">
        <v>541</v>
      </c>
      <c r="B213" s="77" t="s">
        <v>531</v>
      </c>
      <c r="C213" s="71" t="s">
        <v>542</v>
      </c>
      <c r="D213" s="73">
        <v>0.82677165354330706</v>
      </c>
      <c r="E213" s="69"/>
    </row>
    <row r="214" spans="1:5" ht="15.75" x14ac:dyDescent="0.25">
      <c r="A214" s="71" t="s">
        <v>543</v>
      </c>
      <c r="B214" s="77" t="s">
        <v>531</v>
      </c>
      <c r="C214" s="71" t="s">
        <v>544</v>
      </c>
      <c r="D214" s="73">
        <v>0.81683168316831678</v>
      </c>
      <c r="E214" s="69"/>
    </row>
    <row r="215" spans="1:5" ht="15.75" x14ac:dyDescent="0.25">
      <c r="A215" s="71" t="s">
        <v>545</v>
      </c>
      <c r="B215" s="77" t="s">
        <v>531</v>
      </c>
      <c r="C215" s="71" t="s">
        <v>546</v>
      </c>
      <c r="D215" s="73">
        <v>0.81625441696113077</v>
      </c>
      <c r="E215" s="69"/>
    </row>
    <row r="216" spans="1:5" ht="47.25" x14ac:dyDescent="0.25">
      <c r="A216" s="71" t="s">
        <v>547</v>
      </c>
      <c r="B216" s="77" t="s">
        <v>531</v>
      </c>
      <c r="C216" s="70" t="s">
        <v>548</v>
      </c>
      <c r="D216" s="73">
        <v>0.80172413793103448</v>
      </c>
      <c r="E216" s="69"/>
    </row>
    <row r="217" spans="1:5" ht="15.75" x14ac:dyDescent="0.25">
      <c r="A217" s="71" t="s">
        <v>549</v>
      </c>
      <c r="B217" s="77" t="s">
        <v>531</v>
      </c>
      <c r="C217" s="71" t="s">
        <v>550</v>
      </c>
      <c r="D217" s="73">
        <v>0.79702048417132221</v>
      </c>
      <c r="E217" s="69"/>
    </row>
    <row r="218" spans="1:5" ht="15.75" x14ac:dyDescent="0.25">
      <c r="A218" s="71" t="s">
        <v>551</v>
      </c>
      <c r="B218" s="77" t="s">
        <v>531</v>
      </c>
      <c r="C218" s="71" t="s">
        <v>552</v>
      </c>
      <c r="D218" s="73">
        <v>0.79148936170212769</v>
      </c>
      <c r="E218" s="69"/>
    </row>
    <row r="219" spans="1:5" ht="15.75" x14ac:dyDescent="0.25">
      <c r="A219" s="71" t="s">
        <v>553</v>
      </c>
      <c r="B219" s="77" t="s">
        <v>531</v>
      </c>
      <c r="C219" s="71" t="s">
        <v>554</v>
      </c>
      <c r="D219" s="73">
        <v>0.78552631578947374</v>
      </c>
      <c r="E219" s="69"/>
    </row>
    <row r="220" spans="1:5" ht="15.75" x14ac:dyDescent="0.25">
      <c r="A220" s="71" t="s">
        <v>555</v>
      </c>
      <c r="B220" s="77" t="s">
        <v>531</v>
      </c>
      <c r="C220" s="71" t="s">
        <v>556</v>
      </c>
      <c r="D220" s="73">
        <v>0.77812499999999996</v>
      </c>
    </row>
    <row r="221" spans="1:5" ht="15.75" x14ac:dyDescent="0.25">
      <c r="A221" s="71" t="s">
        <v>557</v>
      </c>
      <c r="B221" s="77" t="s">
        <v>531</v>
      </c>
      <c r="C221" s="71" t="s">
        <v>558</v>
      </c>
      <c r="D221" s="73">
        <v>0.77439797211660333</v>
      </c>
    </row>
    <row r="222" spans="1:5" ht="15.75" x14ac:dyDescent="0.25">
      <c r="A222" s="71"/>
      <c r="B222" s="77"/>
      <c r="C222" s="71"/>
      <c r="D222" s="73"/>
      <c r="E222" s="69"/>
    </row>
    <row r="223" spans="1:5" ht="15.75" x14ac:dyDescent="0.25">
      <c r="A223" s="71" t="s">
        <v>559</v>
      </c>
      <c r="B223" s="77" t="s">
        <v>560</v>
      </c>
      <c r="C223" s="71" t="s">
        <v>561</v>
      </c>
      <c r="D223" s="73">
        <v>0.89251207729468596</v>
      </c>
      <c r="E223" s="75">
        <v>1</v>
      </c>
    </row>
    <row r="224" spans="1:5" ht="15.75" x14ac:dyDescent="0.25">
      <c r="A224" s="71"/>
      <c r="B224" s="77"/>
      <c r="C224" s="71"/>
      <c r="D224" s="73"/>
      <c r="E224" s="69"/>
    </row>
    <row r="225" spans="1:5" ht="15.75" x14ac:dyDescent="0.25">
      <c r="A225" s="71" t="s">
        <v>562</v>
      </c>
      <c r="B225" s="77" t="s">
        <v>563</v>
      </c>
      <c r="C225" s="71" t="s">
        <v>564</v>
      </c>
      <c r="D225" s="73">
        <v>0.91596638655462181</v>
      </c>
      <c r="E225" s="75">
        <v>4.5</v>
      </c>
    </row>
    <row r="226" spans="1:5" ht="15.75" x14ac:dyDescent="0.25">
      <c r="A226" s="71" t="s">
        <v>565</v>
      </c>
      <c r="B226" s="77" t="s">
        <v>563</v>
      </c>
      <c r="C226" s="71" t="s">
        <v>566</v>
      </c>
      <c r="D226" s="73">
        <v>0.83544303797468356</v>
      </c>
      <c r="E226" s="69"/>
    </row>
    <row r="227" spans="1:5" ht="15.75" x14ac:dyDescent="0.25">
      <c r="A227" s="71" t="s">
        <v>567</v>
      </c>
      <c r="B227" s="77" t="s">
        <v>563</v>
      </c>
      <c r="C227" s="71" t="s">
        <v>229</v>
      </c>
      <c r="D227" s="73">
        <v>0.78851963746223563</v>
      </c>
      <c r="E227" s="69"/>
    </row>
    <row r="228" spans="1:5" ht="15.75" x14ac:dyDescent="0.25">
      <c r="A228" s="71" t="s">
        <v>568</v>
      </c>
      <c r="B228" s="77" t="s">
        <v>563</v>
      </c>
      <c r="C228" s="71" t="s">
        <v>569</v>
      </c>
      <c r="D228" s="73">
        <v>0.71069182389937102</v>
      </c>
      <c r="E228" s="69"/>
    </row>
    <row r="229" spans="1:5" ht="15.75" x14ac:dyDescent="0.25">
      <c r="A229" s="71" t="s">
        <v>570</v>
      </c>
      <c r="B229" s="77" t="s">
        <v>563</v>
      </c>
      <c r="C229" s="71" t="s">
        <v>571</v>
      </c>
      <c r="D229" s="73">
        <v>0.70022371364653246</v>
      </c>
      <c r="E229" s="69"/>
    </row>
    <row r="230" spans="1:5" ht="15.75" x14ac:dyDescent="0.25">
      <c r="A230" s="71"/>
      <c r="B230" s="77"/>
      <c r="C230" s="71"/>
      <c r="D230" s="73"/>
      <c r="E230" s="69"/>
    </row>
    <row r="231" spans="1:5" ht="15.75" x14ac:dyDescent="0.25">
      <c r="A231" s="71" t="s">
        <v>572</v>
      </c>
      <c r="B231" s="77" t="s">
        <v>573</v>
      </c>
      <c r="C231" s="71" t="s">
        <v>574</v>
      </c>
      <c r="D231" s="73">
        <v>0.93283582089552242</v>
      </c>
      <c r="E231" s="75">
        <v>5.25</v>
      </c>
    </row>
    <row r="232" spans="1:5" ht="15.75" x14ac:dyDescent="0.25">
      <c r="A232" s="71" t="s">
        <v>575</v>
      </c>
      <c r="B232" s="77" t="s">
        <v>573</v>
      </c>
      <c r="C232" s="71" t="s">
        <v>576</v>
      </c>
      <c r="D232" s="73">
        <v>0.91331923890063427</v>
      </c>
      <c r="E232" s="69"/>
    </row>
    <row r="233" spans="1:5" ht="15.75" x14ac:dyDescent="0.25">
      <c r="A233" s="71" t="s">
        <v>577</v>
      </c>
      <c r="B233" s="77" t="s">
        <v>573</v>
      </c>
      <c r="C233" s="71" t="s">
        <v>578</v>
      </c>
      <c r="D233" s="73">
        <v>0.88551401869158874</v>
      </c>
      <c r="E233" s="69"/>
    </row>
    <row r="234" spans="1:5" ht="15.75" x14ac:dyDescent="0.25">
      <c r="A234" s="71" t="s">
        <v>579</v>
      </c>
      <c r="B234" s="77" t="s">
        <v>573</v>
      </c>
      <c r="C234" s="71" t="s">
        <v>580</v>
      </c>
      <c r="D234" s="73">
        <v>0.84896661367249604</v>
      </c>
      <c r="E234" s="69"/>
    </row>
    <row r="235" spans="1:5" ht="15.75" x14ac:dyDescent="0.25">
      <c r="A235" s="71" t="s">
        <v>581</v>
      </c>
      <c r="B235" s="77" t="s">
        <v>573</v>
      </c>
      <c r="C235" s="71" t="s">
        <v>582</v>
      </c>
      <c r="D235" s="73">
        <v>0.8151408450704225</v>
      </c>
      <c r="E235" s="69"/>
    </row>
    <row r="236" spans="1:5" ht="15.75" x14ac:dyDescent="0.25">
      <c r="A236" s="71" t="s">
        <v>583</v>
      </c>
      <c r="B236" s="77" t="s">
        <v>573</v>
      </c>
      <c r="C236" s="71" t="s">
        <v>584</v>
      </c>
      <c r="D236" s="73">
        <v>0.74886877828054299</v>
      </c>
      <c r="E236" s="69"/>
    </row>
    <row r="237" spans="1:5" ht="15.75" x14ac:dyDescent="0.25">
      <c r="A237" s="71"/>
      <c r="B237" s="77"/>
      <c r="C237" s="71"/>
      <c r="D237" s="73"/>
      <c r="E237" s="69"/>
    </row>
    <row r="238" spans="1:5" ht="15.75" x14ac:dyDescent="0.25">
      <c r="A238" s="71" t="s">
        <v>585</v>
      </c>
      <c r="B238" s="77" t="s">
        <v>586</v>
      </c>
      <c r="C238" s="71" t="s">
        <v>587</v>
      </c>
      <c r="D238" s="73">
        <v>0.93071593533487296</v>
      </c>
      <c r="E238" s="75">
        <v>2.25</v>
      </c>
    </row>
    <row r="239" spans="1:5" ht="15.75" x14ac:dyDescent="0.25">
      <c r="A239" s="71" t="s">
        <v>588</v>
      </c>
      <c r="B239" s="77" t="s">
        <v>586</v>
      </c>
      <c r="C239" s="71" t="s">
        <v>589</v>
      </c>
      <c r="D239" s="73">
        <v>0.82926829268292679</v>
      </c>
      <c r="E239" s="69"/>
    </row>
    <row r="240" spans="1:5" ht="15.75" x14ac:dyDescent="0.25">
      <c r="A240" s="71" t="s">
        <v>590</v>
      </c>
      <c r="B240" s="77" t="s">
        <v>586</v>
      </c>
      <c r="C240" s="71" t="s">
        <v>591</v>
      </c>
      <c r="D240" s="73">
        <v>0.8271276595744681</v>
      </c>
      <c r="E240" s="69"/>
    </row>
    <row r="241" spans="1:5" ht="15.75" x14ac:dyDescent="0.25">
      <c r="A241" s="71"/>
      <c r="B241" s="77"/>
      <c r="C241" s="71"/>
      <c r="D241" s="73"/>
      <c r="E241" s="69"/>
    </row>
    <row r="242" spans="1:5" ht="15.75" x14ac:dyDescent="0.25">
      <c r="A242" s="71" t="s">
        <v>592</v>
      </c>
      <c r="B242" s="77" t="s">
        <v>593</v>
      </c>
      <c r="C242" s="71" t="s">
        <v>594</v>
      </c>
      <c r="D242" s="73">
        <v>0.85217391304347823</v>
      </c>
      <c r="E242" s="75">
        <v>1.5</v>
      </c>
    </row>
    <row r="243" spans="1:5" ht="15.75" x14ac:dyDescent="0.25">
      <c r="A243" s="71" t="s">
        <v>595</v>
      </c>
      <c r="B243" s="77" t="s">
        <v>593</v>
      </c>
      <c r="C243" s="71" t="s">
        <v>596</v>
      </c>
      <c r="D243" s="73">
        <v>0.83223684210526316</v>
      </c>
      <c r="E243" s="69"/>
    </row>
    <row r="244" spans="1:5" ht="15.75" x14ac:dyDescent="0.25">
      <c r="A244" s="71"/>
      <c r="B244" s="77"/>
      <c r="C244" s="71"/>
      <c r="D244" s="73"/>
      <c r="E244" s="69"/>
    </row>
    <row r="245" spans="1:5" ht="15.75" x14ac:dyDescent="0.25">
      <c r="A245" s="71" t="s">
        <v>597</v>
      </c>
      <c r="B245" s="77" t="s">
        <v>598</v>
      </c>
      <c r="C245" s="71" t="s">
        <v>599</v>
      </c>
      <c r="D245" s="73">
        <v>0.95833333333333337</v>
      </c>
      <c r="E245" s="75">
        <v>1.25</v>
      </c>
    </row>
    <row r="246" spans="1:5" ht="15.75" x14ac:dyDescent="0.25">
      <c r="A246" s="71" t="s">
        <v>600</v>
      </c>
      <c r="B246" s="77" t="s">
        <v>598</v>
      </c>
      <c r="C246" s="71" t="s">
        <v>601</v>
      </c>
      <c r="D246" s="73">
        <v>0.94082840236686394</v>
      </c>
      <c r="E246" s="69"/>
    </row>
    <row r="247" spans="1:5" ht="15.75" x14ac:dyDescent="0.25">
      <c r="A247" s="71"/>
      <c r="B247" s="77"/>
      <c r="C247" s="71"/>
      <c r="D247" s="73"/>
      <c r="E247" s="69"/>
    </row>
    <row r="248" spans="1:5" ht="15.75" x14ac:dyDescent="0.25">
      <c r="A248" s="71" t="s">
        <v>602</v>
      </c>
      <c r="B248" s="77" t="s">
        <v>603</v>
      </c>
      <c r="C248" s="71" t="s">
        <v>604</v>
      </c>
      <c r="D248" s="73">
        <v>0.80380952380952386</v>
      </c>
      <c r="E248" s="75">
        <v>7.5</v>
      </c>
    </row>
    <row r="249" spans="1:5" ht="15.75" x14ac:dyDescent="0.25">
      <c r="A249" s="71" t="s">
        <v>605</v>
      </c>
      <c r="B249" s="77" t="s">
        <v>603</v>
      </c>
      <c r="C249" s="71" t="s">
        <v>606</v>
      </c>
      <c r="D249" s="73">
        <v>0.80300500834724542</v>
      </c>
      <c r="E249" s="69"/>
    </row>
    <row r="250" spans="1:5" ht="15.75" x14ac:dyDescent="0.25">
      <c r="A250" s="71" t="s">
        <v>607</v>
      </c>
      <c r="B250" s="77" t="s">
        <v>603</v>
      </c>
      <c r="C250" s="71" t="s">
        <v>608</v>
      </c>
      <c r="D250" s="73">
        <v>0.78393881453154879</v>
      </c>
      <c r="E250" s="69"/>
    </row>
    <row r="251" spans="1:5" ht="15.75" x14ac:dyDescent="0.25">
      <c r="A251" s="71" t="s">
        <v>609</v>
      </c>
      <c r="B251" s="77" t="s">
        <v>603</v>
      </c>
      <c r="C251" s="71" t="s">
        <v>610</v>
      </c>
      <c r="D251" s="73">
        <v>0.70175438596491224</v>
      </c>
      <c r="E251" s="69"/>
    </row>
    <row r="252" spans="1:5" ht="15.75" x14ac:dyDescent="0.25">
      <c r="A252" s="71" t="s">
        <v>611</v>
      </c>
      <c r="B252" s="77" t="s">
        <v>603</v>
      </c>
      <c r="C252" s="71" t="s">
        <v>612</v>
      </c>
      <c r="D252" s="73">
        <v>0.6793557833089312</v>
      </c>
      <c r="E252" s="69"/>
    </row>
    <row r="253" spans="1:5" ht="15.75" x14ac:dyDescent="0.25">
      <c r="A253" s="71" t="s">
        <v>613</v>
      </c>
      <c r="B253" s="77" t="s">
        <v>603</v>
      </c>
      <c r="C253" s="71" t="s">
        <v>614</v>
      </c>
      <c r="D253" s="73">
        <v>0.66733870967741937</v>
      </c>
      <c r="E253" s="69"/>
    </row>
    <row r="254" spans="1:5" ht="15.75" x14ac:dyDescent="0.25">
      <c r="A254" s="71" t="s">
        <v>615</v>
      </c>
      <c r="B254" s="77" t="s">
        <v>603</v>
      </c>
      <c r="C254" s="71" t="s">
        <v>616</v>
      </c>
      <c r="D254" s="73">
        <v>0.66129032258064513</v>
      </c>
      <c r="E254" s="69"/>
    </row>
    <row r="255" spans="1:5" ht="15.75" x14ac:dyDescent="0.25">
      <c r="A255" s="71" t="s">
        <v>617</v>
      </c>
      <c r="B255" s="77" t="s">
        <v>603</v>
      </c>
      <c r="C255" s="71" t="s">
        <v>618</v>
      </c>
      <c r="D255" s="73">
        <v>0.66101694915254239</v>
      </c>
      <c r="E255" s="69"/>
    </row>
    <row r="256" spans="1:5" ht="15.75" x14ac:dyDescent="0.25">
      <c r="A256" s="71"/>
      <c r="B256" s="77"/>
      <c r="C256" s="71"/>
      <c r="D256" s="73"/>
    </row>
    <row r="257" spans="1:5" ht="15.75" x14ac:dyDescent="0.25">
      <c r="A257" s="71" t="s">
        <v>619</v>
      </c>
      <c r="B257" s="77" t="s">
        <v>620</v>
      </c>
      <c r="C257" s="71" t="s">
        <v>621</v>
      </c>
      <c r="D257" s="73">
        <v>0.8747454175152749</v>
      </c>
      <c r="E257" s="75">
        <v>3</v>
      </c>
    </row>
    <row r="258" spans="1:5" ht="15.75" x14ac:dyDescent="0.25">
      <c r="A258" s="71" t="s">
        <v>622</v>
      </c>
      <c r="B258" s="77" t="s">
        <v>620</v>
      </c>
      <c r="C258" s="71" t="s">
        <v>623</v>
      </c>
      <c r="D258" s="73">
        <v>0.85960591133004927</v>
      </c>
      <c r="E258" s="69"/>
    </row>
    <row r="259" spans="1:5" ht="15.75" x14ac:dyDescent="0.25">
      <c r="A259" s="71" t="s">
        <v>624</v>
      </c>
      <c r="B259" s="77" t="s">
        <v>620</v>
      </c>
      <c r="C259" s="71" t="s">
        <v>625</v>
      </c>
      <c r="D259" s="73">
        <v>0.82758620689655171</v>
      </c>
      <c r="E259" s="69"/>
    </row>
    <row r="260" spans="1:5" ht="15.75" x14ac:dyDescent="0.25">
      <c r="A260" s="71"/>
      <c r="B260" s="77"/>
      <c r="C260" s="71"/>
      <c r="D260" s="73"/>
      <c r="E260" s="69"/>
    </row>
    <row r="261" spans="1:5" ht="15.75" x14ac:dyDescent="0.25">
      <c r="A261" s="71" t="s">
        <v>626</v>
      </c>
      <c r="B261" s="77" t="s">
        <v>627</v>
      </c>
      <c r="C261" s="71" t="s">
        <v>628</v>
      </c>
      <c r="D261" s="73">
        <v>0.75708502024291502</v>
      </c>
      <c r="E261" s="75">
        <v>1</v>
      </c>
    </row>
    <row r="262" spans="1:5" ht="15.75" x14ac:dyDescent="0.25">
      <c r="A262" s="71"/>
      <c r="B262" s="77"/>
      <c r="C262" s="71"/>
      <c r="D262" s="73"/>
      <c r="E262" s="69"/>
    </row>
    <row r="263" spans="1:5" ht="15.75" x14ac:dyDescent="0.25">
      <c r="A263" s="71" t="s">
        <v>629</v>
      </c>
      <c r="B263" s="77" t="s">
        <v>630</v>
      </c>
      <c r="C263" s="71" t="s">
        <v>631</v>
      </c>
      <c r="D263" s="73">
        <v>0.842741935483871</v>
      </c>
      <c r="E263" s="75">
        <v>1.75</v>
      </c>
    </row>
    <row r="264" spans="1:5" ht="15.75" x14ac:dyDescent="0.25">
      <c r="A264" s="71" t="s">
        <v>632</v>
      </c>
      <c r="B264" s="77" t="s">
        <v>630</v>
      </c>
      <c r="C264" s="71" t="s">
        <v>633</v>
      </c>
      <c r="D264" s="73">
        <v>0.83040935672514615</v>
      </c>
      <c r="E264" s="69"/>
    </row>
    <row r="265" spans="1:5" ht="15.75" x14ac:dyDescent="0.25">
      <c r="A265" s="71"/>
      <c r="B265" s="77"/>
      <c r="C265" s="71"/>
      <c r="D265" s="73"/>
      <c r="E265" s="69"/>
    </row>
    <row r="266" spans="1:5" ht="15.75" x14ac:dyDescent="0.25">
      <c r="A266" s="71" t="s">
        <v>634</v>
      </c>
      <c r="B266" s="77" t="s">
        <v>635</v>
      </c>
      <c r="C266" s="71" t="s">
        <v>636</v>
      </c>
      <c r="D266" s="73">
        <v>0.84472049689440998</v>
      </c>
      <c r="E266" s="75">
        <v>5.25</v>
      </c>
    </row>
    <row r="267" spans="1:5" ht="15.75" x14ac:dyDescent="0.25">
      <c r="A267" s="71" t="s">
        <v>637</v>
      </c>
      <c r="B267" s="77" t="s">
        <v>635</v>
      </c>
      <c r="C267" s="71" t="s">
        <v>638</v>
      </c>
      <c r="D267" s="73">
        <v>0.74271012006861059</v>
      </c>
      <c r="E267" s="69"/>
    </row>
    <row r="268" spans="1:5" ht="15.75" x14ac:dyDescent="0.25">
      <c r="A268" s="71" t="s">
        <v>639</v>
      </c>
      <c r="B268" s="77" t="s">
        <v>635</v>
      </c>
      <c r="C268" s="71" t="s">
        <v>640</v>
      </c>
      <c r="D268" s="73">
        <v>0.7254464285714286</v>
      </c>
      <c r="E268" s="69"/>
    </row>
    <row r="269" spans="1:5" ht="15.75" x14ac:dyDescent="0.25">
      <c r="A269" s="71" t="s">
        <v>641</v>
      </c>
      <c r="B269" s="77" t="s">
        <v>635</v>
      </c>
      <c r="C269" s="71" t="s">
        <v>642</v>
      </c>
      <c r="D269" s="73">
        <v>0.7</v>
      </c>
      <c r="E269" s="69"/>
    </row>
    <row r="270" spans="1:5" ht="15.75" x14ac:dyDescent="0.25">
      <c r="A270" s="71" t="s">
        <v>643</v>
      </c>
      <c r="B270" s="77" t="s">
        <v>635</v>
      </c>
      <c r="C270" s="71" t="s">
        <v>644</v>
      </c>
      <c r="D270" s="73">
        <v>0.69767441860465118</v>
      </c>
      <c r="E270" s="69"/>
    </row>
    <row r="271" spans="1:5" ht="15.75" x14ac:dyDescent="0.25">
      <c r="A271" s="71" t="s">
        <v>645</v>
      </c>
      <c r="B271" s="77" t="s">
        <v>635</v>
      </c>
      <c r="C271" s="71" t="s">
        <v>646</v>
      </c>
      <c r="D271" s="73">
        <v>0.68971631205673756</v>
      </c>
      <c r="E271" s="69"/>
    </row>
    <row r="272" spans="1:5" ht="15.75" x14ac:dyDescent="0.25">
      <c r="A272" s="71"/>
      <c r="B272" s="77"/>
      <c r="C272" s="71"/>
      <c r="D272" s="73"/>
    </row>
    <row r="273" spans="1:5" ht="15.75" x14ac:dyDescent="0.25">
      <c r="A273" s="71" t="s">
        <v>647</v>
      </c>
      <c r="B273" s="77" t="s">
        <v>648</v>
      </c>
      <c r="C273" s="71" t="s">
        <v>649</v>
      </c>
      <c r="D273" s="73">
        <v>0.89547038327526129</v>
      </c>
      <c r="E273" s="75">
        <v>0.75</v>
      </c>
    </row>
    <row r="274" spans="1:5" ht="15.75" x14ac:dyDescent="0.25">
      <c r="A274" s="71"/>
      <c r="B274" s="77"/>
      <c r="C274" s="71"/>
      <c r="D274" s="73"/>
      <c r="E274" s="69"/>
    </row>
    <row r="275" spans="1:5" ht="15.75" x14ac:dyDescent="0.25">
      <c r="A275" s="71" t="s">
        <v>650</v>
      </c>
      <c r="B275" s="77" t="s">
        <v>651</v>
      </c>
      <c r="C275" s="71" t="s">
        <v>649</v>
      </c>
      <c r="D275" s="73">
        <v>0.93610223642172519</v>
      </c>
      <c r="E275" s="75">
        <v>2.5</v>
      </c>
    </row>
    <row r="276" spans="1:5" ht="15.75" x14ac:dyDescent="0.25">
      <c r="A276" s="71" t="s">
        <v>652</v>
      </c>
      <c r="B276" s="77" t="s">
        <v>651</v>
      </c>
      <c r="C276" s="71" t="s">
        <v>653</v>
      </c>
      <c r="D276" s="73">
        <v>0.93313953488372092</v>
      </c>
      <c r="E276" s="69"/>
    </row>
    <row r="277" spans="1:5" ht="15.75" x14ac:dyDescent="0.25">
      <c r="A277" s="71" t="s">
        <v>654</v>
      </c>
      <c r="B277" s="77" t="s">
        <v>651</v>
      </c>
      <c r="C277" s="71" t="s">
        <v>655</v>
      </c>
      <c r="D277" s="73">
        <v>0.9327902240325866</v>
      </c>
      <c r="E277" s="69"/>
    </row>
    <row r="278" spans="1:5" ht="15.75" x14ac:dyDescent="0.25">
      <c r="A278" s="71"/>
      <c r="B278" s="77"/>
      <c r="C278" s="71"/>
      <c r="D278" s="73"/>
      <c r="E278" s="69"/>
    </row>
    <row r="279" spans="1:5" ht="15.75" x14ac:dyDescent="0.25">
      <c r="A279" s="71" t="s">
        <v>656</v>
      </c>
      <c r="B279" s="77" t="s">
        <v>657</v>
      </c>
      <c r="C279" s="71" t="s">
        <v>658</v>
      </c>
      <c r="D279" s="73">
        <v>0.94170403587443952</v>
      </c>
      <c r="E279" s="75">
        <v>1.75</v>
      </c>
    </row>
    <row r="280" spans="1:5" ht="15.75" x14ac:dyDescent="0.25">
      <c r="A280" s="71" t="s">
        <v>659</v>
      </c>
      <c r="B280" s="77" t="s">
        <v>657</v>
      </c>
      <c r="C280" s="71" t="s">
        <v>660</v>
      </c>
      <c r="D280" s="73">
        <v>0.93956043956043955</v>
      </c>
      <c r="E280" s="69"/>
    </row>
    <row r="281" spans="1:5" ht="15.75" x14ac:dyDescent="0.25">
      <c r="A281" s="71"/>
      <c r="B281" s="77"/>
      <c r="C281" s="71"/>
      <c r="D281" s="73"/>
      <c r="E281" s="69"/>
    </row>
    <row r="282" spans="1:5" ht="15.75" x14ac:dyDescent="0.25">
      <c r="A282" s="71" t="s">
        <v>661</v>
      </c>
      <c r="B282" s="77" t="s">
        <v>662</v>
      </c>
      <c r="C282" s="71" t="s">
        <v>663</v>
      </c>
      <c r="D282" s="73">
        <v>0.90498812351543945</v>
      </c>
      <c r="E282" s="75">
        <v>3.25</v>
      </c>
    </row>
    <row r="283" spans="1:5" ht="15.75" x14ac:dyDescent="0.25">
      <c r="A283" s="71" t="s">
        <v>664</v>
      </c>
      <c r="B283" s="77" t="s">
        <v>662</v>
      </c>
      <c r="C283" s="71" t="s">
        <v>665</v>
      </c>
      <c r="D283" s="73">
        <v>0.84301075268817205</v>
      </c>
      <c r="E283" s="69"/>
    </row>
    <row r="284" spans="1:5" ht="15.75" x14ac:dyDescent="0.25">
      <c r="A284" s="71" t="s">
        <v>666</v>
      </c>
      <c r="B284" s="77" t="s">
        <v>662</v>
      </c>
      <c r="C284" s="71" t="s">
        <v>667</v>
      </c>
      <c r="D284" s="73">
        <v>0.84210526315789469</v>
      </c>
      <c r="E284" s="69"/>
    </row>
    <row r="285" spans="1:5" ht="15.75" x14ac:dyDescent="0.25">
      <c r="A285" s="71" t="s">
        <v>668</v>
      </c>
      <c r="B285" s="77" t="s">
        <v>662</v>
      </c>
      <c r="C285" s="71" t="s">
        <v>669</v>
      </c>
      <c r="D285" s="73">
        <v>0.83941605839416056</v>
      </c>
      <c r="E285" s="69"/>
    </row>
    <row r="286" spans="1:5" ht="15.75" x14ac:dyDescent="0.25">
      <c r="A286" s="71"/>
      <c r="B286" s="77"/>
      <c r="C286" s="71"/>
      <c r="D286" s="73"/>
      <c r="E286" s="69"/>
    </row>
    <row r="287" spans="1:5" ht="15.75" x14ac:dyDescent="0.25">
      <c r="A287" s="71" t="s">
        <v>670</v>
      </c>
      <c r="B287" s="77" t="s">
        <v>671</v>
      </c>
      <c r="C287" s="71" t="s">
        <v>672</v>
      </c>
      <c r="D287" s="73">
        <v>0.83910034602076122</v>
      </c>
      <c r="E287" s="75">
        <v>4</v>
      </c>
    </row>
    <row r="288" spans="1:5" ht="15.75" x14ac:dyDescent="0.25">
      <c r="A288" s="71" t="s">
        <v>673</v>
      </c>
      <c r="B288" s="77" t="s">
        <v>671</v>
      </c>
      <c r="C288" s="71" t="s">
        <v>674</v>
      </c>
      <c r="D288" s="73">
        <v>0.8013392857142857</v>
      </c>
      <c r="E288" s="69"/>
    </row>
    <row r="289" spans="1:5" ht="15.75" x14ac:dyDescent="0.25">
      <c r="A289" s="71" t="s">
        <v>675</v>
      </c>
      <c r="B289" s="77" t="s">
        <v>671</v>
      </c>
      <c r="C289" s="71" t="s">
        <v>676</v>
      </c>
      <c r="D289" s="73">
        <v>0.75885328836424959</v>
      </c>
      <c r="E289" s="69"/>
    </row>
    <row r="290" spans="1:5" ht="15.75" x14ac:dyDescent="0.25">
      <c r="A290" s="71" t="s">
        <v>677</v>
      </c>
      <c r="B290" s="77" t="s">
        <v>671</v>
      </c>
      <c r="C290" s="71" t="s">
        <v>678</v>
      </c>
      <c r="D290" s="73">
        <v>0.7120954003407155</v>
      </c>
      <c r="E290" s="69"/>
    </row>
    <row r="291" spans="1:5" ht="15.75" x14ac:dyDescent="0.25">
      <c r="A291" s="71"/>
      <c r="B291" s="77"/>
      <c r="C291" s="71"/>
      <c r="D291" s="73"/>
      <c r="E291" s="69"/>
    </row>
    <row r="292" spans="1:5" ht="15.75" x14ac:dyDescent="0.25">
      <c r="A292" s="72" t="s">
        <v>679</v>
      </c>
      <c r="B292" s="77" t="s">
        <v>680</v>
      </c>
      <c r="C292" s="71" t="s">
        <v>681</v>
      </c>
      <c r="D292" s="73">
        <v>0.98630136986301364</v>
      </c>
      <c r="E292" s="75">
        <v>7</v>
      </c>
    </row>
    <row r="293" spans="1:5" ht="31.5" x14ac:dyDescent="0.25">
      <c r="A293" s="72" t="s">
        <v>682</v>
      </c>
      <c r="B293" s="77" t="s">
        <v>680</v>
      </c>
      <c r="C293" s="70" t="s">
        <v>683</v>
      </c>
      <c r="D293" s="73">
        <v>0.96261682242990654</v>
      </c>
      <c r="E293" s="69"/>
    </row>
    <row r="294" spans="1:5" ht="15.75" x14ac:dyDescent="0.25">
      <c r="A294" s="72" t="s">
        <v>684</v>
      </c>
      <c r="B294" s="77" t="s">
        <v>680</v>
      </c>
      <c r="C294" s="71" t="s">
        <v>685</v>
      </c>
      <c r="D294" s="73">
        <v>0.95397489539748959</v>
      </c>
      <c r="E294" s="69"/>
    </row>
    <row r="295" spans="1:5" ht="15.75" x14ac:dyDescent="0.25">
      <c r="A295" s="72" t="s">
        <v>686</v>
      </c>
      <c r="B295" s="77" t="s">
        <v>680</v>
      </c>
      <c r="C295" s="71" t="s">
        <v>687</v>
      </c>
      <c r="D295" s="73">
        <v>0.94054054054054059</v>
      </c>
      <c r="E295" s="69"/>
    </row>
    <row r="296" spans="1:5" ht="15.75" x14ac:dyDescent="0.25">
      <c r="A296" s="72" t="s">
        <v>688</v>
      </c>
      <c r="B296" s="77" t="s">
        <v>680</v>
      </c>
      <c r="C296" s="71" t="s">
        <v>689</v>
      </c>
      <c r="D296" s="73">
        <v>0.93442622950819676</v>
      </c>
      <c r="E296" s="69"/>
    </row>
    <row r="297" spans="1:5" ht="31.5" x14ac:dyDescent="0.25">
      <c r="A297" s="72" t="s">
        <v>690</v>
      </c>
      <c r="B297" s="77" t="s">
        <v>680</v>
      </c>
      <c r="C297" s="70" t="s">
        <v>691</v>
      </c>
      <c r="D297" s="73">
        <v>0.93253968253968256</v>
      </c>
      <c r="E297" s="69"/>
    </row>
    <row r="298" spans="1:5" ht="15.75" x14ac:dyDescent="0.25">
      <c r="A298" s="72" t="s">
        <v>692</v>
      </c>
      <c r="B298" s="77" t="s">
        <v>680</v>
      </c>
      <c r="C298" s="71" t="s">
        <v>693</v>
      </c>
      <c r="D298" s="73">
        <v>0.92886178861788615</v>
      </c>
      <c r="E298" s="69"/>
    </row>
    <row r="299" spans="1:5" ht="15.75" x14ac:dyDescent="0.25">
      <c r="A299" s="72"/>
      <c r="B299" s="77"/>
      <c r="C299" s="70"/>
      <c r="D299" s="73"/>
      <c r="E299" s="69"/>
    </row>
    <row r="300" spans="1:5" ht="15.75" x14ac:dyDescent="0.25">
      <c r="A300" s="71" t="s">
        <v>694</v>
      </c>
      <c r="B300" s="77" t="s">
        <v>695</v>
      </c>
      <c r="C300" s="71" t="s">
        <v>696</v>
      </c>
      <c r="D300" s="73">
        <v>0.83406113537117899</v>
      </c>
      <c r="E300" s="75">
        <v>5.75</v>
      </c>
    </row>
    <row r="301" spans="1:5" ht="15.75" x14ac:dyDescent="0.25">
      <c r="A301" s="71" t="s">
        <v>697</v>
      </c>
      <c r="B301" s="77" t="s">
        <v>695</v>
      </c>
      <c r="C301" s="71" t="s">
        <v>698</v>
      </c>
      <c r="D301" s="73">
        <v>0.78372591006423986</v>
      </c>
      <c r="E301" s="69"/>
    </row>
    <row r="302" spans="1:5" ht="15.75" x14ac:dyDescent="0.25">
      <c r="A302" s="71" t="s">
        <v>699</v>
      </c>
      <c r="B302" s="77" t="s">
        <v>695</v>
      </c>
      <c r="C302" s="71" t="s">
        <v>700</v>
      </c>
      <c r="D302" s="73">
        <v>0.78246205733558183</v>
      </c>
      <c r="E302" s="69"/>
    </row>
    <row r="303" spans="1:5" ht="15.75" x14ac:dyDescent="0.25">
      <c r="A303" s="71" t="s">
        <v>701</v>
      </c>
      <c r="B303" s="77" t="s">
        <v>695</v>
      </c>
      <c r="C303" s="71" t="s">
        <v>702</v>
      </c>
      <c r="D303" s="73">
        <v>0.75565610859728505</v>
      </c>
      <c r="E303" s="69"/>
    </row>
    <row r="304" spans="1:5" ht="15.75" x14ac:dyDescent="0.25">
      <c r="A304" s="71" t="s">
        <v>703</v>
      </c>
      <c r="B304" s="77" t="s">
        <v>695</v>
      </c>
      <c r="C304" s="71" t="s">
        <v>704</v>
      </c>
      <c r="D304" s="73">
        <v>0.7334630350194552</v>
      </c>
      <c r="E304" s="69"/>
    </row>
    <row r="305" spans="1:5" ht="15.75" x14ac:dyDescent="0.25">
      <c r="A305" s="71" t="s">
        <v>705</v>
      </c>
      <c r="B305" s="77" t="s">
        <v>695</v>
      </c>
      <c r="C305" s="71" t="s">
        <v>706</v>
      </c>
      <c r="D305" s="73">
        <v>0.7248</v>
      </c>
      <c r="E305" s="69"/>
    </row>
    <row r="306" spans="1:5" ht="15.75" x14ac:dyDescent="0.25">
      <c r="A306" s="71"/>
      <c r="B306" s="77"/>
      <c r="C306" s="71"/>
      <c r="D306" s="73"/>
      <c r="E306" s="69"/>
    </row>
    <row r="307" spans="1:5" ht="15.75" x14ac:dyDescent="0.25">
      <c r="A307" s="71" t="s">
        <v>707</v>
      </c>
      <c r="B307" s="77" t="s">
        <v>708</v>
      </c>
      <c r="C307" s="71" t="s">
        <v>709</v>
      </c>
      <c r="D307" s="73">
        <v>0.98816568047337283</v>
      </c>
      <c r="E307" s="75">
        <v>11.75</v>
      </c>
    </row>
    <row r="308" spans="1:5" ht="15.75" x14ac:dyDescent="0.25">
      <c r="A308" s="71" t="s">
        <v>710</v>
      </c>
      <c r="B308" s="77" t="s">
        <v>708</v>
      </c>
      <c r="C308" s="71" t="s">
        <v>711</v>
      </c>
      <c r="D308" s="73">
        <v>0.98447204968944102</v>
      </c>
      <c r="E308" s="69"/>
    </row>
    <row r="309" spans="1:5" ht="15.75" x14ac:dyDescent="0.25">
      <c r="A309" s="71" t="s">
        <v>712</v>
      </c>
      <c r="B309" s="77" t="s">
        <v>708</v>
      </c>
      <c r="C309" s="71" t="s">
        <v>713</v>
      </c>
      <c r="D309" s="73">
        <v>0.98029556650246308</v>
      </c>
      <c r="E309" s="69"/>
    </row>
    <row r="310" spans="1:5" ht="15.75" x14ac:dyDescent="0.25">
      <c r="A310" s="71" t="s">
        <v>714</v>
      </c>
      <c r="B310" s="77" t="s">
        <v>708</v>
      </c>
      <c r="C310" s="71" t="s">
        <v>715</v>
      </c>
      <c r="D310" s="73">
        <v>0.96741854636591473</v>
      </c>
      <c r="E310" s="69"/>
    </row>
    <row r="311" spans="1:5" ht="15.75" x14ac:dyDescent="0.25">
      <c r="A311" s="71" t="s">
        <v>716</v>
      </c>
      <c r="B311" s="77" t="s">
        <v>708</v>
      </c>
      <c r="C311" s="71" t="s">
        <v>717</v>
      </c>
      <c r="D311" s="73">
        <v>0.96568627450980393</v>
      </c>
      <c r="E311" s="69"/>
    </row>
    <row r="312" spans="1:5" ht="15.75" x14ac:dyDescent="0.25">
      <c r="A312" s="71" t="s">
        <v>718</v>
      </c>
      <c r="B312" s="77" t="s">
        <v>708</v>
      </c>
      <c r="C312" s="71" t="s">
        <v>719</v>
      </c>
      <c r="D312" s="73">
        <v>0.95744680851063835</v>
      </c>
    </row>
    <row r="313" spans="1:5" ht="15.75" x14ac:dyDescent="0.25">
      <c r="A313" s="71" t="s">
        <v>720</v>
      </c>
      <c r="B313" s="77" t="s">
        <v>708</v>
      </c>
      <c r="C313" s="71" t="s">
        <v>721</v>
      </c>
      <c r="D313" s="73">
        <v>0.9555555555555556</v>
      </c>
    </row>
    <row r="314" spans="1:5" ht="15.75" x14ac:dyDescent="0.25">
      <c r="A314" s="71" t="s">
        <v>722</v>
      </c>
      <c r="B314" s="77" t="s">
        <v>708</v>
      </c>
      <c r="C314" s="71" t="s">
        <v>723</v>
      </c>
      <c r="D314" s="73">
        <v>0.9511002444987775</v>
      </c>
    </row>
    <row r="315" spans="1:5" ht="15.75" x14ac:dyDescent="0.25">
      <c r="A315" s="71" t="s">
        <v>724</v>
      </c>
      <c r="B315" s="77" t="s">
        <v>708</v>
      </c>
      <c r="C315" s="71" t="s">
        <v>725</v>
      </c>
      <c r="D315" s="73">
        <v>0.9452054794520548</v>
      </c>
    </row>
    <row r="316" spans="1:5" ht="15.75" x14ac:dyDescent="0.25">
      <c r="A316" s="71" t="s">
        <v>726</v>
      </c>
      <c r="B316" s="77" t="s">
        <v>708</v>
      </c>
      <c r="C316" s="71" t="s">
        <v>727</v>
      </c>
      <c r="D316" s="73">
        <v>0.94490358126721763</v>
      </c>
    </row>
    <row r="317" spans="1:5" ht="15.75" x14ac:dyDescent="0.25">
      <c r="A317" s="71" t="s">
        <v>728</v>
      </c>
      <c r="B317" s="77" t="s">
        <v>708</v>
      </c>
      <c r="C317" s="71" t="s">
        <v>729</v>
      </c>
      <c r="D317" s="73">
        <v>0.94079794079794077</v>
      </c>
    </row>
    <row r="318" spans="1:5" ht="15.75" x14ac:dyDescent="0.25">
      <c r="A318" s="71" t="s">
        <v>730</v>
      </c>
      <c r="B318" s="77" t="s">
        <v>708</v>
      </c>
      <c r="C318" s="71" t="s">
        <v>731</v>
      </c>
      <c r="D318" s="73">
        <v>0.93773584905660379</v>
      </c>
    </row>
    <row r="319" spans="1:5" ht="15.75" x14ac:dyDescent="0.25">
      <c r="A319" s="71"/>
      <c r="B319" s="77"/>
      <c r="C319" s="71"/>
      <c r="D319" s="73"/>
      <c r="E319" s="69"/>
    </row>
    <row r="320" spans="1:5" ht="15.75" x14ac:dyDescent="0.25">
      <c r="A320" s="71" t="s">
        <v>733</v>
      </c>
      <c r="B320" s="77" t="s">
        <v>734</v>
      </c>
      <c r="C320" s="71" t="s">
        <v>735</v>
      </c>
      <c r="D320" s="73">
        <v>0.92650334075723828</v>
      </c>
      <c r="E320" s="75">
        <v>8.25</v>
      </c>
    </row>
    <row r="321" spans="1:5" ht="15.75" x14ac:dyDescent="0.25">
      <c r="A321" s="71" t="s">
        <v>736</v>
      </c>
      <c r="B321" s="77" t="s">
        <v>734</v>
      </c>
      <c r="C321" s="71" t="s">
        <v>737</v>
      </c>
      <c r="D321" s="73">
        <v>0.8630393996247655</v>
      </c>
      <c r="E321" s="69"/>
    </row>
    <row r="322" spans="1:5" ht="15.75" x14ac:dyDescent="0.25">
      <c r="A322" s="71" t="s">
        <v>738</v>
      </c>
      <c r="B322" s="77" t="s">
        <v>734</v>
      </c>
      <c r="C322" s="71" t="s">
        <v>739</v>
      </c>
      <c r="D322" s="73">
        <v>0.85152057245080504</v>
      </c>
      <c r="E322" s="69"/>
    </row>
    <row r="323" spans="1:5" ht="15.75" x14ac:dyDescent="0.25">
      <c r="A323" s="71" t="s">
        <v>740</v>
      </c>
      <c r="B323" s="77" t="s">
        <v>734</v>
      </c>
      <c r="C323" s="71" t="s">
        <v>741</v>
      </c>
      <c r="D323" s="73">
        <v>0.84448462929475587</v>
      </c>
      <c r="E323" s="69"/>
    </row>
    <row r="324" spans="1:5" ht="15.75" x14ac:dyDescent="0.25">
      <c r="A324" s="71" t="s">
        <v>742</v>
      </c>
      <c r="B324" s="77" t="s">
        <v>734</v>
      </c>
      <c r="C324" s="71" t="s">
        <v>743</v>
      </c>
      <c r="D324" s="73">
        <v>0.7944444444444444</v>
      </c>
      <c r="E324" s="69"/>
    </row>
    <row r="325" spans="1:5" ht="15.75" x14ac:dyDescent="0.25">
      <c r="A325" s="71" t="s">
        <v>744</v>
      </c>
      <c r="B325" s="77" t="s">
        <v>734</v>
      </c>
      <c r="C325" s="71" t="s">
        <v>745</v>
      </c>
      <c r="D325" s="73">
        <v>0.68739205526770297</v>
      </c>
    </row>
    <row r="326" spans="1:5" ht="15.75" x14ac:dyDescent="0.25">
      <c r="A326" s="71" t="s">
        <v>746</v>
      </c>
      <c r="B326" s="77" t="s">
        <v>734</v>
      </c>
      <c r="C326" s="71" t="s">
        <v>747</v>
      </c>
      <c r="D326" s="73">
        <v>0.68561872909698995</v>
      </c>
    </row>
    <row r="327" spans="1:5" ht="15.75" x14ac:dyDescent="0.25">
      <c r="A327" s="71" t="s">
        <v>748</v>
      </c>
      <c r="B327" s="77" t="s">
        <v>734</v>
      </c>
      <c r="C327" s="71" t="s">
        <v>749</v>
      </c>
      <c r="D327" s="73">
        <v>0.68548387096774188</v>
      </c>
    </row>
    <row r="328" spans="1:5" ht="15.75" x14ac:dyDescent="0.25">
      <c r="A328" s="71" t="s">
        <v>750</v>
      </c>
      <c r="B328" s="77" t="s">
        <v>734</v>
      </c>
      <c r="C328" s="71" t="s">
        <v>751</v>
      </c>
      <c r="D328" s="73">
        <v>0.68486171761280934</v>
      </c>
    </row>
    <row r="329" spans="1:5" ht="15.75" x14ac:dyDescent="0.25">
      <c r="A329" s="71"/>
      <c r="B329" s="77"/>
      <c r="C329" s="71"/>
      <c r="D329" s="73"/>
      <c r="E329" s="69"/>
    </row>
    <row r="330" spans="1:5" ht="15.75" x14ac:dyDescent="0.25">
      <c r="A330" s="71" t="s">
        <v>752</v>
      </c>
      <c r="B330" s="77" t="s">
        <v>753</v>
      </c>
      <c r="C330" s="71" t="s">
        <v>754</v>
      </c>
      <c r="D330" s="73">
        <v>0.86461538461538456</v>
      </c>
      <c r="E330" s="75">
        <v>1.25</v>
      </c>
    </row>
    <row r="331" spans="1:5" ht="15.75" x14ac:dyDescent="0.25">
      <c r="A331" s="71" t="s">
        <v>755</v>
      </c>
      <c r="B331" s="77" t="s">
        <v>753</v>
      </c>
      <c r="C331" s="71" t="s">
        <v>756</v>
      </c>
      <c r="D331" s="73">
        <v>0.8392857142857143</v>
      </c>
      <c r="E331" s="69"/>
    </row>
    <row r="332" spans="1:5" ht="15.75" x14ac:dyDescent="0.25">
      <c r="A332" s="71"/>
      <c r="B332" s="77"/>
      <c r="C332" s="71"/>
      <c r="D332" s="73"/>
      <c r="E332" s="69"/>
    </row>
    <row r="333" spans="1:5" ht="15.75" x14ac:dyDescent="0.25">
      <c r="A333" s="71" t="s">
        <v>757</v>
      </c>
      <c r="B333" s="77" t="s">
        <v>758</v>
      </c>
      <c r="C333" s="71" t="s">
        <v>759</v>
      </c>
      <c r="D333" s="73">
        <v>0.73956262425447317</v>
      </c>
      <c r="E333" s="75">
        <v>2.5</v>
      </c>
    </row>
    <row r="334" spans="1:5" ht="15.75" x14ac:dyDescent="0.25">
      <c r="A334" s="71" t="s">
        <v>760</v>
      </c>
      <c r="B334" s="77" t="s">
        <v>758</v>
      </c>
      <c r="C334" s="71" t="s">
        <v>761</v>
      </c>
      <c r="D334" s="73">
        <v>0.69132653061224492</v>
      </c>
      <c r="E334" s="69"/>
    </row>
    <row r="335" spans="1:5" ht="15.75" x14ac:dyDescent="0.25">
      <c r="A335" s="71" t="s">
        <v>762</v>
      </c>
      <c r="B335" s="77" t="s">
        <v>758</v>
      </c>
      <c r="C335" s="71" t="s">
        <v>763</v>
      </c>
      <c r="D335" s="73">
        <v>0.65133171912832932</v>
      </c>
      <c r="E335" s="69"/>
    </row>
    <row r="336" spans="1:5" ht="15.75" x14ac:dyDescent="0.25">
      <c r="A336" s="71"/>
      <c r="B336" s="77"/>
      <c r="C336" s="71"/>
      <c r="D336" s="73"/>
      <c r="E336" s="69"/>
    </row>
    <row r="337" spans="1:5" ht="15.75" x14ac:dyDescent="0.25">
      <c r="A337" s="71" t="s">
        <v>764</v>
      </c>
      <c r="B337" s="77" t="s">
        <v>765</v>
      </c>
      <c r="C337" s="71" t="s">
        <v>766</v>
      </c>
      <c r="D337" s="73">
        <v>0.72472783825816489</v>
      </c>
      <c r="E337" s="75">
        <v>3.5</v>
      </c>
    </row>
    <row r="338" spans="1:5" ht="15.75" x14ac:dyDescent="0.25">
      <c r="A338" s="71" t="s">
        <v>767</v>
      </c>
      <c r="B338" s="77" t="s">
        <v>765</v>
      </c>
      <c r="C338" s="71" t="s">
        <v>768</v>
      </c>
      <c r="D338" s="73">
        <v>0.7</v>
      </c>
      <c r="E338" s="69"/>
    </row>
    <row r="339" spans="1:5" ht="15.75" x14ac:dyDescent="0.25">
      <c r="A339" s="71" t="s">
        <v>769</v>
      </c>
      <c r="B339" s="77" t="s">
        <v>765</v>
      </c>
      <c r="C339" s="71" t="s">
        <v>770</v>
      </c>
      <c r="D339" s="73">
        <v>0.69281045751633985</v>
      </c>
      <c r="E339" s="69"/>
    </row>
    <row r="340" spans="1:5" ht="15.75" x14ac:dyDescent="0.25">
      <c r="A340" s="71" t="s">
        <v>771</v>
      </c>
      <c r="B340" s="77" t="s">
        <v>765</v>
      </c>
      <c r="C340" s="71" t="s">
        <v>772</v>
      </c>
      <c r="D340" s="73">
        <v>0.66782608695652179</v>
      </c>
      <c r="E340" s="69"/>
    </row>
    <row r="341" spans="1:5" ht="15.75" x14ac:dyDescent="0.25">
      <c r="A341" s="71"/>
      <c r="B341" s="77"/>
      <c r="C341" s="71"/>
      <c r="D341" s="73"/>
      <c r="E341" s="69"/>
    </row>
    <row r="342" spans="1:5" ht="15.75" x14ac:dyDescent="0.25">
      <c r="A342" s="71" t="s">
        <v>773</v>
      </c>
      <c r="B342" s="77" t="s">
        <v>774</v>
      </c>
      <c r="C342" s="71" t="s">
        <v>775</v>
      </c>
      <c r="D342" s="73">
        <v>0.79540229885057467</v>
      </c>
      <c r="E342" s="75">
        <v>1.5</v>
      </c>
    </row>
    <row r="343" spans="1:5" ht="15.75" x14ac:dyDescent="0.25">
      <c r="A343" s="71" t="s">
        <v>776</v>
      </c>
      <c r="B343" s="77" t="s">
        <v>774</v>
      </c>
      <c r="C343" s="71" t="s">
        <v>777</v>
      </c>
      <c r="D343" s="73">
        <v>0.77491961414791</v>
      </c>
      <c r="E343" s="69"/>
    </row>
    <row r="344" spans="1:5" ht="15.75" x14ac:dyDescent="0.25">
      <c r="A344" s="71"/>
      <c r="B344" s="77"/>
      <c r="C344" s="71"/>
      <c r="D344" s="73"/>
      <c r="E344" s="69"/>
    </row>
    <row r="345" spans="1:5" ht="15.75" x14ac:dyDescent="0.25">
      <c r="A345" s="71" t="s">
        <v>778</v>
      </c>
      <c r="B345" s="77" t="s">
        <v>779</v>
      </c>
      <c r="C345" s="71" t="s">
        <v>780</v>
      </c>
      <c r="D345" s="73">
        <v>0.72779369627507162</v>
      </c>
      <c r="E345" s="75">
        <v>1</v>
      </c>
    </row>
    <row r="346" spans="1:5" ht="15.75" x14ac:dyDescent="0.25">
      <c r="A346" s="71"/>
      <c r="B346" s="77"/>
      <c r="C346" s="71"/>
      <c r="D346" s="73"/>
      <c r="E346" s="69"/>
    </row>
    <row r="347" spans="1:5" ht="15.75" x14ac:dyDescent="0.25">
      <c r="A347" s="71" t="s">
        <v>781</v>
      </c>
      <c r="B347" s="77" t="s">
        <v>782</v>
      </c>
      <c r="C347" s="71" t="s">
        <v>783</v>
      </c>
      <c r="D347" s="73">
        <v>0.73599999999999999</v>
      </c>
      <c r="E347" s="75">
        <v>3</v>
      </c>
    </row>
    <row r="348" spans="1:5" ht="15.75" x14ac:dyDescent="0.25">
      <c r="A348" s="71" t="s">
        <v>784</v>
      </c>
      <c r="B348" s="77" t="s">
        <v>782</v>
      </c>
      <c r="C348" s="71" t="s">
        <v>785</v>
      </c>
      <c r="D348" s="73">
        <v>0.71034482758620687</v>
      </c>
      <c r="E348" s="69"/>
    </row>
    <row r="349" spans="1:5" ht="15.75" x14ac:dyDescent="0.25">
      <c r="A349" s="71" t="s">
        <v>786</v>
      </c>
      <c r="B349" s="77" t="s">
        <v>782</v>
      </c>
      <c r="C349" s="71" t="s">
        <v>787</v>
      </c>
      <c r="D349" s="73">
        <v>0.61997019374068552</v>
      </c>
      <c r="E349" s="69"/>
    </row>
    <row r="350" spans="1:5" ht="15.75" x14ac:dyDescent="0.25">
      <c r="A350" s="71"/>
      <c r="B350" s="77"/>
      <c r="C350" s="71"/>
      <c r="D350" s="73"/>
      <c r="E350" s="69"/>
    </row>
    <row r="351" spans="1:5" ht="15.75" x14ac:dyDescent="0.25">
      <c r="A351" s="71" t="s">
        <v>788</v>
      </c>
      <c r="B351" s="77" t="s">
        <v>789</v>
      </c>
      <c r="C351" s="71" t="s">
        <v>790</v>
      </c>
      <c r="D351" s="73">
        <v>0.87347931873479323</v>
      </c>
      <c r="E351" s="75">
        <v>3.25</v>
      </c>
    </row>
    <row r="352" spans="1:5" ht="15.75" x14ac:dyDescent="0.25">
      <c r="A352" s="71" t="s">
        <v>791</v>
      </c>
      <c r="B352" s="77" t="s">
        <v>789</v>
      </c>
      <c r="C352" s="71" t="s">
        <v>792</v>
      </c>
      <c r="D352" s="73">
        <v>0.85233160621761661</v>
      </c>
      <c r="E352" s="69"/>
    </row>
    <row r="353" spans="1:5" ht="15.75" x14ac:dyDescent="0.25">
      <c r="A353" s="71" t="s">
        <v>793</v>
      </c>
      <c r="B353" s="77" t="s">
        <v>789</v>
      </c>
      <c r="C353" s="71" t="s">
        <v>794</v>
      </c>
      <c r="D353" s="73">
        <v>0.84406779661016951</v>
      </c>
      <c r="E353" s="69"/>
    </row>
    <row r="354" spans="1:5" ht="15.75" x14ac:dyDescent="0.25">
      <c r="A354" s="71" t="s">
        <v>795</v>
      </c>
      <c r="B354" s="77" t="s">
        <v>789</v>
      </c>
      <c r="C354" s="71" t="s">
        <v>796</v>
      </c>
      <c r="D354" s="73">
        <v>0.80571428571428572</v>
      </c>
      <c r="E354" s="69"/>
    </row>
    <row r="355" spans="1:5" ht="15.75" x14ac:dyDescent="0.25">
      <c r="A355" s="71"/>
      <c r="B355" s="77"/>
      <c r="C355" s="71"/>
      <c r="D355" s="73"/>
      <c r="E355" s="69"/>
    </row>
    <row r="356" spans="1:5" ht="15.75" x14ac:dyDescent="0.25">
      <c r="A356" s="71" t="s">
        <v>797</v>
      </c>
      <c r="B356" s="77" t="s">
        <v>798</v>
      </c>
      <c r="C356" s="71" t="s">
        <v>799</v>
      </c>
      <c r="D356" s="73">
        <v>0.9779411764705882</v>
      </c>
      <c r="E356" s="75">
        <v>2.75</v>
      </c>
    </row>
    <row r="357" spans="1:5" ht="15.75" x14ac:dyDescent="0.25">
      <c r="A357" s="71" t="s">
        <v>800</v>
      </c>
      <c r="B357" s="77" t="s">
        <v>798</v>
      </c>
      <c r="C357" s="71" t="s">
        <v>801</v>
      </c>
      <c r="D357" s="73">
        <v>0.95423340961098402</v>
      </c>
      <c r="E357" s="69"/>
    </row>
    <row r="358" spans="1:5" ht="15.75" x14ac:dyDescent="0.25">
      <c r="A358" s="71" t="s">
        <v>802</v>
      </c>
      <c r="B358" s="77" t="s">
        <v>798</v>
      </c>
      <c r="C358" s="71" t="s">
        <v>803</v>
      </c>
      <c r="D358" s="73">
        <v>0.94003241491085898</v>
      </c>
      <c r="E358" s="69"/>
    </row>
    <row r="359" spans="1:5" ht="15.75" x14ac:dyDescent="0.25">
      <c r="A359" s="71"/>
      <c r="B359" s="77"/>
      <c r="C359" s="71"/>
      <c r="D359" s="73"/>
      <c r="E359" s="69"/>
    </row>
    <row r="360" spans="1:5" ht="15.75" x14ac:dyDescent="0.25">
      <c r="A360" s="71" t="s">
        <v>804</v>
      </c>
      <c r="B360" s="77" t="s">
        <v>805</v>
      </c>
      <c r="C360" s="71" t="s">
        <v>806</v>
      </c>
      <c r="D360" s="73">
        <v>0.95942720763723155</v>
      </c>
      <c r="E360" s="75">
        <v>6</v>
      </c>
    </row>
    <row r="361" spans="1:5" ht="15.75" x14ac:dyDescent="0.25">
      <c r="A361" s="71" t="s">
        <v>807</v>
      </c>
      <c r="B361" s="77" t="s">
        <v>805</v>
      </c>
      <c r="C361" s="71" t="s">
        <v>808</v>
      </c>
      <c r="D361" s="73">
        <v>0.95590828924162252</v>
      </c>
      <c r="E361" s="69"/>
    </row>
    <row r="362" spans="1:5" ht="15.75" x14ac:dyDescent="0.25">
      <c r="A362" s="71" t="s">
        <v>809</v>
      </c>
      <c r="B362" s="77" t="s">
        <v>805</v>
      </c>
      <c r="C362" s="71" t="s">
        <v>810</v>
      </c>
      <c r="D362" s="73">
        <v>0.92964824120603018</v>
      </c>
      <c r="E362" s="69"/>
    </row>
    <row r="363" spans="1:5" ht="15.75" x14ac:dyDescent="0.25">
      <c r="A363" s="71" t="s">
        <v>811</v>
      </c>
      <c r="B363" s="77" t="s">
        <v>805</v>
      </c>
      <c r="C363" s="71" t="s">
        <v>812</v>
      </c>
      <c r="D363" s="73">
        <v>0.92269326683291775</v>
      </c>
      <c r="E363" s="69"/>
    </row>
    <row r="364" spans="1:5" ht="15.75" x14ac:dyDescent="0.25">
      <c r="A364" s="71" t="s">
        <v>813</v>
      </c>
      <c r="B364" s="77" t="s">
        <v>805</v>
      </c>
      <c r="C364" s="71" t="s">
        <v>814</v>
      </c>
      <c r="D364" s="73">
        <v>0.90163934426229508</v>
      </c>
      <c r="E364" s="69"/>
    </row>
    <row r="365" spans="1:5" ht="15.75" x14ac:dyDescent="0.25">
      <c r="A365" s="71" t="s">
        <v>815</v>
      </c>
      <c r="B365" s="77" t="s">
        <v>805</v>
      </c>
      <c r="C365" s="71" t="s">
        <v>816</v>
      </c>
      <c r="D365" s="73">
        <v>0.89743589743589747</v>
      </c>
      <c r="E365" s="69"/>
    </row>
    <row r="366" spans="1:5" ht="15.75" x14ac:dyDescent="0.25">
      <c r="A366" s="71"/>
      <c r="B366" s="77"/>
      <c r="C366" s="71"/>
      <c r="D366" s="73"/>
      <c r="E366" s="69"/>
    </row>
    <row r="367" spans="1:5" ht="15.75" x14ac:dyDescent="0.25">
      <c r="A367" s="71" t="s">
        <v>817</v>
      </c>
      <c r="B367" s="77" t="s">
        <v>818</v>
      </c>
      <c r="C367" s="71" t="s">
        <v>819</v>
      </c>
      <c r="D367" s="73">
        <v>0.88844621513944222</v>
      </c>
      <c r="E367" s="75">
        <v>1.5</v>
      </c>
    </row>
    <row r="368" spans="1:5" ht="15.75" x14ac:dyDescent="0.25">
      <c r="A368" s="71" t="s">
        <v>820</v>
      </c>
      <c r="B368" s="77" t="s">
        <v>818</v>
      </c>
      <c r="C368" s="71" t="s">
        <v>821</v>
      </c>
      <c r="D368" s="73">
        <v>0.88537549407114624</v>
      </c>
      <c r="E368" s="69"/>
    </row>
    <row r="369" spans="1:5" ht="15.75" x14ac:dyDescent="0.25">
      <c r="A369" s="71"/>
      <c r="B369" s="77"/>
      <c r="C369" s="71"/>
      <c r="D369" s="73"/>
      <c r="E369" s="69"/>
    </row>
    <row r="370" spans="1:5" ht="15.75" x14ac:dyDescent="0.25">
      <c r="A370" s="71" t="s">
        <v>822</v>
      </c>
      <c r="B370" s="77" t="s">
        <v>823</v>
      </c>
      <c r="C370" s="71" t="s">
        <v>824</v>
      </c>
      <c r="D370" s="73">
        <v>0.96022727272727271</v>
      </c>
      <c r="E370" s="75">
        <v>2.5</v>
      </c>
    </row>
    <row r="371" spans="1:5" ht="15.75" x14ac:dyDescent="0.25">
      <c r="A371" s="71" t="s">
        <v>825</v>
      </c>
      <c r="B371" s="77" t="s">
        <v>823</v>
      </c>
      <c r="C371" s="71" t="s">
        <v>826</v>
      </c>
      <c r="D371" s="73">
        <v>0.94915254237288138</v>
      </c>
      <c r="E371" s="69"/>
    </row>
    <row r="372" spans="1:5" ht="15.75" x14ac:dyDescent="0.25">
      <c r="A372" s="71" t="s">
        <v>827</v>
      </c>
      <c r="B372" s="77" t="s">
        <v>823</v>
      </c>
      <c r="C372" s="71" t="s">
        <v>828</v>
      </c>
      <c r="D372" s="73">
        <v>0.94533762057877813</v>
      </c>
      <c r="E372" s="69"/>
    </row>
    <row r="373" spans="1:5" ht="15.75" x14ac:dyDescent="0.25">
      <c r="A373" s="71"/>
      <c r="B373" s="77"/>
      <c r="C373" s="71"/>
      <c r="D373" s="73"/>
      <c r="E373" s="69"/>
    </row>
    <row r="374" spans="1:5" ht="15.75" x14ac:dyDescent="0.25">
      <c r="A374" s="71" t="s">
        <v>829</v>
      </c>
      <c r="B374" s="77" t="s">
        <v>830</v>
      </c>
      <c r="C374" s="71" t="s">
        <v>831</v>
      </c>
      <c r="D374" s="73">
        <v>0.79591836734693877</v>
      </c>
      <c r="E374" s="75">
        <v>2</v>
      </c>
    </row>
    <row r="375" spans="1:5" ht="15.75" x14ac:dyDescent="0.25">
      <c r="A375" s="71" t="s">
        <v>832</v>
      </c>
      <c r="B375" s="77" t="s">
        <v>830</v>
      </c>
      <c r="C375" s="71" t="s">
        <v>190</v>
      </c>
      <c r="D375" s="73">
        <v>0.78249999999999997</v>
      </c>
      <c r="E375" s="69"/>
    </row>
    <row r="376" spans="1:5" ht="15.75" x14ac:dyDescent="0.25">
      <c r="A376" s="71"/>
      <c r="B376" s="77"/>
      <c r="C376" s="71"/>
      <c r="D376" s="73"/>
      <c r="E376" s="69"/>
    </row>
    <row r="377" spans="1:5" ht="15.75" x14ac:dyDescent="0.25">
      <c r="A377" s="71" t="s">
        <v>833</v>
      </c>
      <c r="B377" s="77" t="s">
        <v>834</v>
      </c>
      <c r="C377" s="71" t="s">
        <v>835</v>
      </c>
      <c r="D377" s="73">
        <v>0.6</v>
      </c>
      <c r="E377" s="75">
        <v>2.5</v>
      </c>
    </row>
    <row r="378" spans="1:5" ht="15.75" x14ac:dyDescent="0.25">
      <c r="A378" s="71" t="s">
        <v>836</v>
      </c>
      <c r="B378" s="77" t="s">
        <v>834</v>
      </c>
      <c r="C378" s="71" t="s">
        <v>837</v>
      </c>
      <c r="D378" s="73">
        <v>0.58019801980198016</v>
      </c>
      <c r="E378" s="69"/>
    </row>
    <row r="379" spans="1:5" ht="15.75" x14ac:dyDescent="0.25">
      <c r="A379" s="71" t="s">
        <v>838</v>
      </c>
      <c r="B379" s="77" t="s">
        <v>834</v>
      </c>
      <c r="C379" s="71" t="s">
        <v>839</v>
      </c>
      <c r="D379" s="73">
        <v>0.57246376811594202</v>
      </c>
      <c r="E379" s="69"/>
    </row>
    <row r="380" spans="1:5" ht="15.75" x14ac:dyDescent="0.25">
      <c r="A380" s="71"/>
      <c r="B380" s="77"/>
      <c r="C380" s="71"/>
      <c r="D380" s="73"/>
      <c r="E380" s="69"/>
    </row>
    <row r="381" spans="1:5" ht="15.75" x14ac:dyDescent="0.25">
      <c r="A381" s="71" t="s">
        <v>840</v>
      </c>
      <c r="B381" s="77" t="s">
        <v>841</v>
      </c>
      <c r="C381" s="71" t="s">
        <v>842</v>
      </c>
      <c r="D381" s="73">
        <v>1</v>
      </c>
      <c r="E381" s="75">
        <v>6.75</v>
      </c>
    </row>
    <row r="382" spans="1:5" ht="15.75" x14ac:dyDescent="0.25">
      <c r="A382" s="71" t="s">
        <v>843</v>
      </c>
      <c r="B382" s="77" t="s">
        <v>841</v>
      </c>
      <c r="C382" s="71" t="s">
        <v>844</v>
      </c>
      <c r="D382" s="73">
        <v>0.85493827160493829</v>
      </c>
    </row>
    <row r="383" spans="1:5" ht="15.75" x14ac:dyDescent="0.25">
      <c r="A383" s="71" t="s">
        <v>845</v>
      </c>
      <c r="B383" s="77" t="s">
        <v>841</v>
      </c>
      <c r="C383" s="71" t="s">
        <v>846</v>
      </c>
      <c r="D383" s="73">
        <v>0.83294117647058818</v>
      </c>
    </row>
    <row r="384" spans="1:5" ht="15.75" x14ac:dyDescent="0.25">
      <c r="A384" s="71" t="s">
        <v>847</v>
      </c>
      <c r="B384" s="77" t="s">
        <v>841</v>
      </c>
      <c r="C384" s="71" t="s">
        <v>732</v>
      </c>
      <c r="D384" s="73">
        <v>0.81840193704600483</v>
      </c>
    </row>
    <row r="385" spans="1:5" ht="15.75" x14ac:dyDescent="0.25">
      <c r="A385" s="71" t="s">
        <v>848</v>
      </c>
      <c r="B385" s="77" t="s">
        <v>841</v>
      </c>
      <c r="C385" s="71" t="s">
        <v>849</v>
      </c>
      <c r="D385" s="73">
        <v>0.80861244019138756</v>
      </c>
    </row>
    <row r="386" spans="1:5" ht="15.75" x14ac:dyDescent="0.25">
      <c r="A386" s="71" t="s">
        <v>850</v>
      </c>
      <c r="B386" s="77" t="s">
        <v>841</v>
      </c>
      <c r="C386" s="71" t="s">
        <v>851</v>
      </c>
      <c r="D386" s="73">
        <v>0.76399026763990263</v>
      </c>
    </row>
    <row r="387" spans="1:5" ht="15.75" x14ac:dyDescent="0.25">
      <c r="A387" s="71" t="s">
        <v>852</v>
      </c>
      <c r="B387" s="77" t="s">
        <v>841</v>
      </c>
      <c r="C387" s="71" t="s">
        <v>853</v>
      </c>
      <c r="D387" s="73">
        <v>0.74424552429667523</v>
      </c>
    </row>
    <row r="388" spans="1:5" ht="15.75" x14ac:dyDescent="0.25">
      <c r="A388" s="71"/>
      <c r="B388" s="77"/>
      <c r="C388" s="71"/>
      <c r="D388" s="73"/>
      <c r="E388" s="69"/>
    </row>
    <row r="389" spans="1:5" ht="15.75" x14ac:dyDescent="0.25">
      <c r="A389" s="71" t="s">
        <v>854</v>
      </c>
      <c r="B389" s="77" t="s">
        <v>855</v>
      </c>
      <c r="C389" s="71" t="s">
        <v>856</v>
      </c>
      <c r="D389" s="73">
        <v>0.40791738382099829</v>
      </c>
      <c r="E389" s="75">
        <v>4.75</v>
      </c>
    </row>
    <row r="390" spans="1:5" ht="15.75" x14ac:dyDescent="0.25">
      <c r="A390" s="71" t="s">
        <v>857</v>
      </c>
      <c r="B390" s="77" t="s">
        <v>855</v>
      </c>
      <c r="C390" s="71" t="s">
        <v>858</v>
      </c>
      <c r="D390" s="73">
        <v>0.34285714285714286</v>
      </c>
      <c r="E390" s="69"/>
    </row>
    <row r="391" spans="1:5" ht="15.75" x14ac:dyDescent="0.25">
      <c r="A391" s="71" t="s">
        <v>859</v>
      </c>
      <c r="B391" s="77" t="s">
        <v>855</v>
      </c>
      <c r="C391" s="71" t="s">
        <v>860</v>
      </c>
      <c r="D391" s="73">
        <v>0.33289646133682832</v>
      </c>
      <c r="E391" s="69"/>
    </row>
    <row r="392" spans="1:5" ht="15.75" x14ac:dyDescent="0.25">
      <c r="A392" s="71" t="s">
        <v>861</v>
      </c>
      <c r="B392" s="77" t="s">
        <v>855</v>
      </c>
      <c r="C392" s="71" t="s">
        <v>331</v>
      </c>
      <c r="D392" s="73">
        <v>0.32837670384138784</v>
      </c>
      <c r="E392" s="69"/>
    </row>
    <row r="393" spans="1:5" ht="15.75" x14ac:dyDescent="0.25">
      <c r="A393" s="71" t="s">
        <v>862</v>
      </c>
      <c r="B393" s="77" t="s">
        <v>855</v>
      </c>
      <c r="C393" s="71" t="s">
        <v>863</v>
      </c>
      <c r="D393" s="73">
        <v>0.28954081632653061</v>
      </c>
      <c r="E393" s="69"/>
    </row>
    <row r="394" spans="1:5" ht="15.75" x14ac:dyDescent="0.25">
      <c r="A394" s="71"/>
      <c r="B394" s="77"/>
      <c r="C394" s="71"/>
      <c r="D394" s="73"/>
      <c r="E394" s="69"/>
    </row>
    <row r="395" spans="1:5" ht="15.75" x14ac:dyDescent="0.25">
      <c r="A395" s="71" t="s">
        <v>864</v>
      </c>
      <c r="B395" s="77" t="s">
        <v>865</v>
      </c>
      <c r="C395" s="71" t="s">
        <v>866</v>
      </c>
      <c r="D395" s="73">
        <v>0.92391304347826086</v>
      </c>
      <c r="E395" s="75">
        <v>8.25</v>
      </c>
    </row>
    <row r="396" spans="1:5" ht="15.75" x14ac:dyDescent="0.25">
      <c r="A396" s="71" t="s">
        <v>867</v>
      </c>
      <c r="B396" s="77" t="s">
        <v>865</v>
      </c>
      <c r="C396" s="71" t="s">
        <v>868</v>
      </c>
      <c r="D396" s="73">
        <v>0.84540117416829741</v>
      </c>
    </row>
    <row r="397" spans="1:5" ht="31.5" x14ac:dyDescent="0.25">
      <c r="A397" s="71" t="s">
        <v>869</v>
      </c>
      <c r="B397" s="77" t="s">
        <v>865</v>
      </c>
      <c r="C397" s="70" t="s">
        <v>870</v>
      </c>
      <c r="D397" s="73">
        <v>0.81725888324873097</v>
      </c>
    </row>
    <row r="398" spans="1:5" ht="31.5" x14ac:dyDescent="0.25">
      <c r="A398" s="71" t="s">
        <v>871</v>
      </c>
      <c r="B398" s="77" t="s">
        <v>865</v>
      </c>
      <c r="C398" s="70" t="s">
        <v>872</v>
      </c>
      <c r="D398" s="73">
        <v>0.8125</v>
      </c>
    </row>
    <row r="399" spans="1:5" ht="15.75" x14ac:dyDescent="0.25">
      <c r="A399" s="71" t="s">
        <v>873</v>
      </c>
      <c r="B399" s="77" t="s">
        <v>865</v>
      </c>
      <c r="C399" s="71" t="s">
        <v>874</v>
      </c>
      <c r="D399" s="73">
        <v>0.78136200716845883</v>
      </c>
    </row>
    <row r="400" spans="1:5" ht="15.75" x14ac:dyDescent="0.25">
      <c r="A400" s="71" t="s">
        <v>875</v>
      </c>
      <c r="B400" s="77" t="s">
        <v>865</v>
      </c>
      <c r="C400" s="71" t="s">
        <v>876</v>
      </c>
      <c r="D400" s="73">
        <v>0.74651810584958223</v>
      </c>
    </row>
    <row r="401" spans="1:5" ht="15.75" x14ac:dyDescent="0.25">
      <c r="A401" s="71" t="s">
        <v>877</v>
      </c>
      <c r="B401" s="77" t="s">
        <v>865</v>
      </c>
      <c r="C401" s="71" t="s">
        <v>878</v>
      </c>
      <c r="D401" s="73">
        <v>0.74619289340101524</v>
      </c>
    </row>
    <row r="402" spans="1:5" ht="15.75" x14ac:dyDescent="0.25">
      <c r="A402" s="71" t="s">
        <v>879</v>
      </c>
      <c r="B402" s="77" t="s">
        <v>865</v>
      </c>
      <c r="C402" s="71" t="s">
        <v>880</v>
      </c>
      <c r="D402" s="73">
        <v>0.73424190800681433</v>
      </c>
    </row>
    <row r="403" spans="1:5" ht="15.75" x14ac:dyDescent="0.25">
      <c r="A403" s="71" t="s">
        <v>881</v>
      </c>
      <c r="B403" s="77" t="s">
        <v>865</v>
      </c>
      <c r="C403" s="71" t="s">
        <v>882</v>
      </c>
      <c r="D403" s="73">
        <v>0.67647058823529416</v>
      </c>
    </row>
    <row r="404" spans="1:5" ht="15.75" x14ac:dyDescent="0.25">
      <c r="A404" s="71"/>
      <c r="B404" s="77"/>
      <c r="C404" s="71"/>
      <c r="D404" s="73"/>
      <c r="E404" s="69"/>
    </row>
    <row r="405" spans="1:5" ht="15.75" x14ac:dyDescent="0.25">
      <c r="A405" s="71" t="s">
        <v>883</v>
      </c>
      <c r="B405" s="77" t="s">
        <v>884</v>
      </c>
      <c r="C405" s="71" t="s">
        <v>885</v>
      </c>
      <c r="D405" s="73">
        <v>0.81896551724137934</v>
      </c>
      <c r="E405" s="75">
        <v>5.5</v>
      </c>
    </row>
    <row r="406" spans="1:5" ht="15.75" x14ac:dyDescent="0.25">
      <c r="A406" s="71" t="s">
        <v>886</v>
      </c>
      <c r="B406" s="77" t="s">
        <v>884</v>
      </c>
      <c r="C406" s="71" t="s">
        <v>887</v>
      </c>
      <c r="D406" s="73">
        <v>0.79467084639498431</v>
      </c>
      <c r="E406" s="69"/>
    </row>
    <row r="407" spans="1:5" ht="15.75" x14ac:dyDescent="0.25">
      <c r="A407" s="71" t="s">
        <v>888</v>
      </c>
      <c r="B407" s="77" t="s">
        <v>884</v>
      </c>
      <c r="C407" s="71" t="s">
        <v>889</v>
      </c>
      <c r="D407" s="73">
        <v>0.76973684210526316</v>
      </c>
      <c r="E407" s="69"/>
    </row>
    <row r="408" spans="1:5" ht="15.75" x14ac:dyDescent="0.25">
      <c r="A408" s="71" t="s">
        <v>890</v>
      </c>
      <c r="B408" s="77" t="s">
        <v>884</v>
      </c>
      <c r="C408" s="71" t="s">
        <v>891</v>
      </c>
      <c r="D408" s="73">
        <v>0.7247191011235955</v>
      </c>
      <c r="E408" s="69"/>
    </row>
    <row r="409" spans="1:5" ht="15.75" x14ac:dyDescent="0.25">
      <c r="A409" s="71" t="s">
        <v>892</v>
      </c>
      <c r="B409" s="77" t="s">
        <v>884</v>
      </c>
      <c r="C409" s="71" t="s">
        <v>893</v>
      </c>
      <c r="D409" s="73">
        <v>0.7142857142857143</v>
      </c>
      <c r="E409" s="69"/>
    </row>
    <row r="410" spans="1:5" ht="15.75" x14ac:dyDescent="0.25">
      <c r="A410" s="71" t="s">
        <v>894</v>
      </c>
      <c r="B410" s="77" t="s">
        <v>884</v>
      </c>
      <c r="C410" s="71" t="s">
        <v>895</v>
      </c>
      <c r="D410" s="73">
        <v>0.686760955251565</v>
      </c>
      <c r="E410" s="69"/>
    </row>
    <row r="411" spans="1:5" ht="15.75" x14ac:dyDescent="0.25">
      <c r="A411" s="71"/>
      <c r="B411" s="77"/>
      <c r="C411" s="71"/>
      <c r="D411" s="73"/>
      <c r="E411" s="69"/>
    </row>
    <row r="412" spans="1:5" ht="15.75" x14ac:dyDescent="0.25">
      <c r="A412" s="71"/>
      <c r="B412" s="79"/>
      <c r="C412" s="71"/>
      <c r="D412" s="73"/>
      <c r="E412" s="69"/>
    </row>
    <row r="413" spans="1:5" ht="15.75" x14ac:dyDescent="0.25">
      <c r="A413" s="71" t="s">
        <v>896</v>
      </c>
      <c r="B413" s="79" t="s">
        <v>897</v>
      </c>
      <c r="C413" s="71" t="s">
        <v>898</v>
      </c>
      <c r="D413" s="73">
        <v>0.95890410958904104</v>
      </c>
      <c r="E413" s="75">
        <v>0.75</v>
      </c>
    </row>
    <row r="414" spans="1:5" ht="15.75" x14ac:dyDescent="0.25">
      <c r="A414" s="71"/>
      <c r="B414" s="79"/>
      <c r="C414" s="71"/>
      <c r="D414" s="73"/>
      <c r="E414" s="69"/>
    </row>
    <row r="415" spans="1:5" ht="47.25" x14ac:dyDescent="0.25">
      <c r="A415" s="71" t="s">
        <v>899</v>
      </c>
      <c r="B415" s="78" t="s">
        <v>900</v>
      </c>
      <c r="C415" s="71" t="s">
        <v>901</v>
      </c>
      <c r="D415" s="73">
        <v>0.90476190476190477</v>
      </c>
      <c r="E415" s="75">
        <v>2.75</v>
      </c>
    </row>
    <row r="416" spans="1:5" ht="47.25" x14ac:dyDescent="0.25">
      <c r="A416" s="71" t="s">
        <v>902</v>
      </c>
      <c r="B416" s="78" t="s">
        <v>900</v>
      </c>
      <c r="C416" s="71" t="s">
        <v>903</v>
      </c>
      <c r="D416" s="73">
        <v>0.84615384615384615</v>
      </c>
      <c r="E416" s="69"/>
    </row>
    <row r="417" spans="1:5" ht="47.25" x14ac:dyDescent="0.25">
      <c r="A417" s="71" t="s">
        <v>904</v>
      </c>
      <c r="B417" s="78" t="s">
        <v>900</v>
      </c>
      <c r="C417" s="71" t="s">
        <v>905</v>
      </c>
      <c r="D417" s="73">
        <v>0.81818181818181823</v>
      </c>
      <c r="E417" s="69"/>
    </row>
  </sheetData>
  <mergeCells count="3"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#1HighNeedLEAs</vt:lpstr>
      <vt:lpstr>#2 StatewidePerpupil</vt:lpstr>
      <vt:lpstr>#3StatewidePerPupil</vt:lpstr>
      <vt:lpstr>#4PerPupilforHighNeedLEAs</vt:lpstr>
      <vt:lpstr>#5FY22PerPupil</vt:lpstr>
      <vt:lpstr>#6State'sHighestPovertyLEAs</vt:lpstr>
      <vt:lpstr>#7PerPupilFY19HighPoverty</vt:lpstr>
      <vt:lpstr>#8 FY22ProjectedHighNeedPerpupi</vt:lpstr>
      <vt:lpstr>#9HighPovertySchoolsinLEAs</vt:lpstr>
      <vt:lpstr>#10FY23StatewidePerPupil</vt:lpstr>
      <vt:lpstr>#11FY23HighNeedPerPupil</vt:lpstr>
      <vt:lpstr>#12FY23HighPovertyPerPupil</vt:lpstr>
      <vt:lpstr>#13FY2023HighPovertySchools</vt:lpstr>
      <vt:lpstr>'#1HighNeedLEAs'!Print_Area</vt:lpstr>
    </vt:vector>
  </TitlesOfParts>
  <Company>South Carolina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Nancy N</dc:creator>
  <cp:lastModifiedBy>Williams, Nancy N</cp:lastModifiedBy>
  <cp:lastPrinted>2021-07-30T19:21:12Z</cp:lastPrinted>
  <dcterms:created xsi:type="dcterms:W3CDTF">2021-07-30T19:05:39Z</dcterms:created>
  <dcterms:modified xsi:type="dcterms:W3CDTF">2022-07-28T20:37:00Z</dcterms:modified>
</cp:coreProperties>
</file>