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-my.sharepoint.com/personal/ecampbell_mdek12_org/Documents/MOEQ/"/>
    </mc:Choice>
  </mc:AlternateContent>
  <xr:revisionPtr revIDLastSave="241" documentId="8_{7A1C85EE-3699-4A6D-A86B-DFF192EACEFC}" xr6:coauthVersionLast="47" xr6:coauthVersionMax="47" xr10:uidLastSave="{0F6E3219-D589-488E-A48B-B6575209E2FE}"/>
  <bookViews>
    <workbookView xWindow="-28920" yWindow="-120" windowWidth="29040" windowHeight="15840" xr2:uid="{6D8B28FA-D217-401D-AA19-F2DAE46794E6}"/>
  </bookViews>
  <sheets>
    <sheet name="2022 MAEP summary " sheetId="2" r:id="rId1"/>
    <sheet name="2021 MAEP summary " sheetId="1" r:id="rId2"/>
    <sheet name="2019 MAEP summary" sheetId="4" r:id="rId3"/>
    <sheet name="FY22 MAEP ADA Amount Only" sheetId="9" r:id="rId4"/>
    <sheet name="FY21 MAEP ADA Amount Only" sheetId="8" r:id="rId5"/>
    <sheet name="FY19 MAEP ADA Amount Only" sheetId="7" r:id="rId6"/>
    <sheet name="Summary" sheetId="6" r:id="rId7"/>
    <sheet name="High Need LEAs" sheetId="3" r:id="rId8"/>
    <sheet name="Highest Poverty Need LEAs" sheetId="5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7" hidden="1">'High Need LEAs'!$A$2:$R$149</definedName>
    <definedName name="_Key1" localSheetId="2" hidden="1">#REF!</definedName>
    <definedName name="_Key1" localSheetId="0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hidden="1">#REF!</definedName>
    <definedName name="_Order1" hidden="1">255</definedName>
    <definedName name="_Sort" localSheetId="2" hidden="1">#REF!</definedName>
    <definedName name="_Sort" localSheetId="0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hidden="1">#REF!</definedName>
    <definedName name="_xlnm.Print_Area" localSheetId="2">'2019 MAEP summary'!$A$1:$L$152</definedName>
    <definedName name="_xlnm.Print_Area" localSheetId="1">'2021 MAEP summary '!$A$1:$L$153</definedName>
    <definedName name="_xlnm.Print_Area" localSheetId="0">'2022 MAEP summary '!$A$1:$Q$152</definedName>
    <definedName name="_xlnm.Print_Area" localSheetId="5">'FY19 MAEP ADA Amount Only'!$A$1:$L$152</definedName>
    <definedName name="_xlnm.Print_Area" localSheetId="4">'FY21 MAEP ADA Amount Only'!$A$1:$N$153</definedName>
    <definedName name="_xlnm.Print_Area" localSheetId="3">'FY22 MAEP ADA Amount Only'!$A$1:$Q$152</definedName>
    <definedName name="_xlnm.Print_Area">#REF!</definedName>
    <definedName name="_xlnm.Print_Titles" localSheetId="2">'2019 MAEP summary'!$A:$B,'2019 MAEP summary'!$1:$1</definedName>
    <definedName name="_xlnm.Print_Titles" localSheetId="1">'2021 MAEP summary '!$A:$B,'2021 MAEP summary '!$1:$1</definedName>
    <definedName name="_xlnm.Print_Titles" localSheetId="0">'2022 MAEP summary '!$A:$B,'2022 MAEP summary '!$1:$1</definedName>
    <definedName name="_xlnm.Print_Titles" localSheetId="5">'FY19 MAEP ADA Amount Only'!$A:$B,'FY19 MAEP ADA Amount Only'!$1:$1</definedName>
    <definedName name="_xlnm.Print_Titles" localSheetId="4">'FY21 MAEP ADA Amount Only'!$A:$B,'FY21 MAEP ADA Amount Only'!$1:$1</definedName>
    <definedName name="_xlnm.Print_Titles" localSheetId="3">'FY22 MAEP ADA Amount Only'!$A:$B,'FY22 MAEP ADA Amount Only'!$1:$1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" i="5" l="1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P4" i="5"/>
  <c r="Q4" i="5"/>
  <c r="P5" i="5"/>
  <c r="Q5" i="5"/>
  <c r="P6" i="5"/>
  <c r="Q6" i="5"/>
  <c r="P7" i="5"/>
  <c r="Q7" i="5"/>
  <c r="P8" i="5"/>
  <c r="Q8" i="5"/>
  <c r="P9" i="5"/>
  <c r="Q9" i="5"/>
  <c r="P10" i="5"/>
  <c r="Q10" i="5"/>
  <c r="P11" i="5"/>
  <c r="Q11" i="5"/>
  <c r="P12" i="5"/>
  <c r="Q12" i="5"/>
  <c r="P13" i="5"/>
  <c r="Q13" i="5"/>
  <c r="P14" i="5"/>
  <c r="Q14" i="5"/>
  <c r="P15" i="5"/>
  <c r="Q15" i="5"/>
  <c r="P16" i="5"/>
  <c r="Q16" i="5"/>
  <c r="P17" i="5"/>
  <c r="Q17" i="5"/>
  <c r="P18" i="5"/>
  <c r="Q18" i="5"/>
  <c r="P19" i="5"/>
  <c r="Q19" i="5"/>
  <c r="P20" i="5"/>
  <c r="Q20" i="5"/>
  <c r="P21" i="5"/>
  <c r="Q21" i="5"/>
  <c r="P22" i="5"/>
  <c r="Q22" i="5"/>
  <c r="P23" i="5"/>
  <c r="Q23" i="5"/>
  <c r="P24" i="5"/>
  <c r="Q24" i="5"/>
  <c r="P25" i="5"/>
  <c r="Q25" i="5"/>
  <c r="P26" i="5"/>
  <c r="Q26" i="5"/>
  <c r="P27" i="5"/>
  <c r="Q27" i="5"/>
  <c r="P28" i="5"/>
  <c r="Q28" i="5"/>
  <c r="P29" i="5"/>
  <c r="Q29" i="5"/>
  <c r="P30" i="5"/>
  <c r="Q30" i="5"/>
  <c r="P31" i="5"/>
  <c r="Q31" i="5"/>
  <c r="P32" i="5"/>
  <c r="Q32" i="5"/>
  <c r="P33" i="5"/>
  <c r="Q33" i="5"/>
  <c r="P34" i="5"/>
  <c r="Q34" i="5"/>
  <c r="P35" i="5"/>
  <c r="Q35" i="5"/>
  <c r="P36" i="5"/>
  <c r="Q36" i="5"/>
  <c r="P37" i="5"/>
  <c r="Q37" i="5"/>
  <c r="P38" i="5"/>
  <c r="Q38" i="5"/>
  <c r="P39" i="5"/>
  <c r="Q39" i="5"/>
  <c r="P40" i="5"/>
  <c r="Q40" i="5"/>
  <c r="P41" i="5"/>
  <c r="Q41" i="5"/>
  <c r="P42" i="5"/>
  <c r="Q42" i="5"/>
  <c r="P43" i="5"/>
  <c r="Q43" i="5"/>
  <c r="P44" i="5"/>
  <c r="Q44" i="5"/>
  <c r="P45" i="5"/>
  <c r="Q45" i="5"/>
  <c r="P46" i="5"/>
  <c r="Q46" i="5"/>
  <c r="P47" i="5"/>
  <c r="Q47" i="5"/>
  <c r="P48" i="5"/>
  <c r="Q48" i="5"/>
  <c r="P49" i="5"/>
  <c r="Q49" i="5"/>
  <c r="P50" i="5"/>
  <c r="Q50" i="5"/>
  <c r="P51" i="5"/>
  <c r="Q51" i="5"/>
  <c r="P52" i="5"/>
  <c r="Q52" i="5"/>
  <c r="P53" i="5"/>
  <c r="Q53" i="5"/>
  <c r="P54" i="5"/>
  <c r="Q54" i="5"/>
  <c r="P55" i="5"/>
  <c r="Q55" i="5"/>
  <c r="P56" i="5"/>
  <c r="Q56" i="5"/>
  <c r="P57" i="5"/>
  <c r="Q57" i="5"/>
  <c r="P58" i="5"/>
  <c r="Q58" i="5"/>
  <c r="P59" i="5"/>
  <c r="Q59" i="5"/>
  <c r="P60" i="5"/>
  <c r="Q60" i="5"/>
  <c r="P61" i="5"/>
  <c r="Q61" i="5"/>
  <c r="P62" i="5"/>
  <c r="Q62" i="5"/>
  <c r="P63" i="5"/>
  <c r="Q63" i="5"/>
  <c r="P64" i="5"/>
  <c r="Q64" i="5"/>
  <c r="P65" i="5"/>
  <c r="Q65" i="5"/>
  <c r="P66" i="5"/>
  <c r="Q66" i="5"/>
  <c r="P67" i="5"/>
  <c r="Q67" i="5"/>
  <c r="P68" i="5"/>
  <c r="Q68" i="5"/>
  <c r="P69" i="5"/>
  <c r="Q69" i="5"/>
  <c r="P70" i="5"/>
  <c r="Q70" i="5"/>
  <c r="P71" i="5"/>
  <c r="Q71" i="5"/>
  <c r="P72" i="5"/>
  <c r="Q72" i="5"/>
  <c r="P73" i="5"/>
  <c r="Q73" i="5"/>
  <c r="P74" i="5"/>
  <c r="Q74" i="5"/>
  <c r="P75" i="5"/>
  <c r="Q75" i="5"/>
  <c r="P76" i="5"/>
  <c r="Q76" i="5"/>
  <c r="P77" i="5"/>
  <c r="Q77" i="5"/>
  <c r="P78" i="5"/>
  <c r="Q78" i="5"/>
  <c r="P79" i="5"/>
  <c r="Q79" i="5"/>
  <c r="P80" i="5"/>
  <c r="Q80" i="5"/>
  <c r="P81" i="5"/>
  <c r="Q81" i="5"/>
  <c r="P82" i="5"/>
  <c r="Q82" i="5"/>
  <c r="P83" i="5"/>
  <c r="Q83" i="5"/>
  <c r="P84" i="5"/>
  <c r="Q84" i="5"/>
  <c r="P85" i="5"/>
  <c r="Q85" i="5"/>
  <c r="P86" i="5"/>
  <c r="Q86" i="5"/>
  <c r="P87" i="5"/>
  <c r="Q87" i="5"/>
  <c r="P88" i="5"/>
  <c r="Q88" i="5"/>
  <c r="P89" i="5"/>
  <c r="Q89" i="5"/>
  <c r="P90" i="5"/>
  <c r="Q90" i="5"/>
  <c r="P91" i="5"/>
  <c r="Q91" i="5"/>
  <c r="P92" i="5"/>
  <c r="Q92" i="5"/>
  <c r="P93" i="5"/>
  <c r="Q93" i="5"/>
  <c r="P94" i="5"/>
  <c r="Q94" i="5"/>
  <c r="P95" i="5"/>
  <c r="Q95" i="5"/>
  <c r="P96" i="5"/>
  <c r="Q96" i="5"/>
  <c r="P97" i="5"/>
  <c r="Q97" i="5"/>
  <c r="P98" i="5"/>
  <c r="Q98" i="5"/>
  <c r="P99" i="5"/>
  <c r="Q99" i="5"/>
  <c r="P100" i="5"/>
  <c r="Q100" i="5"/>
  <c r="P101" i="5"/>
  <c r="Q101" i="5"/>
  <c r="P102" i="5"/>
  <c r="Q102" i="5"/>
  <c r="P103" i="5"/>
  <c r="Q103" i="5"/>
  <c r="P104" i="5"/>
  <c r="Q104" i="5"/>
  <c r="P105" i="5"/>
  <c r="Q105" i="5"/>
  <c r="P106" i="5"/>
  <c r="Q106" i="5"/>
  <c r="P107" i="5"/>
  <c r="Q107" i="5"/>
  <c r="P108" i="5"/>
  <c r="Q108" i="5"/>
  <c r="P109" i="5"/>
  <c r="Q109" i="5"/>
  <c r="P110" i="5"/>
  <c r="Q110" i="5"/>
  <c r="P111" i="5"/>
  <c r="Q111" i="5"/>
  <c r="P112" i="5"/>
  <c r="Q112" i="5"/>
  <c r="P113" i="5"/>
  <c r="Q113" i="5"/>
  <c r="P114" i="5"/>
  <c r="Q114" i="5"/>
  <c r="P115" i="5"/>
  <c r="Q115" i="5"/>
  <c r="P116" i="5"/>
  <c r="Q116" i="5"/>
  <c r="P117" i="5"/>
  <c r="Q117" i="5"/>
  <c r="P118" i="5"/>
  <c r="Q118" i="5"/>
  <c r="P119" i="5"/>
  <c r="Q119" i="5"/>
  <c r="P120" i="5"/>
  <c r="Q120" i="5"/>
  <c r="P121" i="5"/>
  <c r="Q121" i="5"/>
  <c r="P122" i="5"/>
  <c r="Q122" i="5"/>
  <c r="P123" i="5"/>
  <c r="Q123" i="5"/>
  <c r="P124" i="5"/>
  <c r="Q124" i="5"/>
  <c r="P125" i="5"/>
  <c r="Q125" i="5"/>
  <c r="P126" i="5"/>
  <c r="Q126" i="5"/>
  <c r="P127" i="5"/>
  <c r="Q127" i="5"/>
  <c r="P128" i="5"/>
  <c r="Q128" i="5"/>
  <c r="P129" i="5"/>
  <c r="Q129" i="5"/>
  <c r="P130" i="5"/>
  <c r="Q130" i="5"/>
  <c r="P131" i="5"/>
  <c r="Q131" i="5"/>
  <c r="P132" i="5"/>
  <c r="Q132" i="5"/>
  <c r="P133" i="5"/>
  <c r="Q133" i="5"/>
  <c r="P134" i="5"/>
  <c r="Q134" i="5"/>
  <c r="P135" i="5"/>
  <c r="Q135" i="5"/>
  <c r="P136" i="5"/>
  <c r="Q136" i="5"/>
  <c r="P137" i="5"/>
  <c r="Q137" i="5"/>
  <c r="P138" i="5"/>
  <c r="Q138" i="5"/>
  <c r="P139" i="5"/>
  <c r="Q139" i="5"/>
  <c r="P140" i="5"/>
  <c r="Q140" i="5"/>
  <c r="P141" i="5"/>
  <c r="Q141" i="5"/>
  <c r="P142" i="5"/>
  <c r="Q142" i="5"/>
  <c r="P143" i="5"/>
  <c r="Q143" i="5"/>
  <c r="P144" i="5"/>
  <c r="Q144" i="5"/>
  <c r="P145" i="5"/>
  <c r="Q145" i="5"/>
  <c r="P146" i="5"/>
  <c r="Q146" i="5"/>
  <c r="P147" i="5"/>
  <c r="Q147" i="5"/>
  <c r="P148" i="5"/>
  <c r="Q148" i="5"/>
  <c r="L4" i="5"/>
  <c r="M4" i="5"/>
  <c r="L5" i="5"/>
  <c r="M5" i="5"/>
  <c r="L6" i="5"/>
  <c r="M6" i="5"/>
  <c r="L7" i="5"/>
  <c r="M7" i="5"/>
  <c r="L8" i="5"/>
  <c r="M8" i="5"/>
  <c r="L9" i="5"/>
  <c r="M9" i="5"/>
  <c r="L10" i="5"/>
  <c r="M10" i="5"/>
  <c r="L11" i="5"/>
  <c r="M11" i="5"/>
  <c r="L12" i="5"/>
  <c r="M12" i="5"/>
  <c r="L13" i="5"/>
  <c r="M13" i="5"/>
  <c r="L14" i="5"/>
  <c r="M14" i="5"/>
  <c r="L15" i="5"/>
  <c r="M15" i="5"/>
  <c r="L16" i="5"/>
  <c r="M16" i="5"/>
  <c r="L17" i="5"/>
  <c r="M17" i="5"/>
  <c r="L18" i="5"/>
  <c r="M18" i="5"/>
  <c r="L19" i="5"/>
  <c r="M19" i="5"/>
  <c r="L20" i="5"/>
  <c r="M20" i="5"/>
  <c r="L21" i="5"/>
  <c r="M21" i="5"/>
  <c r="L22" i="5"/>
  <c r="M22" i="5"/>
  <c r="L23" i="5"/>
  <c r="M23" i="5"/>
  <c r="L24" i="5"/>
  <c r="M24" i="5"/>
  <c r="L25" i="5"/>
  <c r="M25" i="5"/>
  <c r="L26" i="5"/>
  <c r="M26" i="5"/>
  <c r="L27" i="5"/>
  <c r="M27" i="5"/>
  <c r="L28" i="5"/>
  <c r="M28" i="5"/>
  <c r="L29" i="5"/>
  <c r="M29" i="5"/>
  <c r="L30" i="5"/>
  <c r="M30" i="5"/>
  <c r="L31" i="5"/>
  <c r="M31" i="5"/>
  <c r="L32" i="5"/>
  <c r="M32" i="5"/>
  <c r="L33" i="5"/>
  <c r="M33" i="5"/>
  <c r="L34" i="5"/>
  <c r="M34" i="5"/>
  <c r="L35" i="5"/>
  <c r="M35" i="5"/>
  <c r="L36" i="5"/>
  <c r="M36" i="5"/>
  <c r="L37" i="5"/>
  <c r="M37" i="5"/>
  <c r="L38" i="5"/>
  <c r="M38" i="5"/>
  <c r="L39" i="5"/>
  <c r="M39" i="5"/>
  <c r="L40" i="5"/>
  <c r="M40" i="5"/>
  <c r="L41" i="5"/>
  <c r="M41" i="5"/>
  <c r="L42" i="5"/>
  <c r="M42" i="5"/>
  <c r="L43" i="5"/>
  <c r="M43" i="5"/>
  <c r="L44" i="5"/>
  <c r="M44" i="5"/>
  <c r="L45" i="5"/>
  <c r="M45" i="5"/>
  <c r="L46" i="5"/>
  <c r="M46" i="5"/>
  <c r="L47" i="5"/>
  <c r="M47" i="5"/>
  <c r="L48" i="5"/>
  <c r="M48" i="5"/>
  <c r="L49" i="5"/>
  <c r="M49" i="5"/>
  <c r="L50" i="5"/>
  <c r="M50" i="5"/>
  <c r="L51" i="5"/>
  <c r="M51" i="5"/>
  <c r="L52" i="5"/>
  <c r="M52" i="5"/>
  <c r="L53" i="5"/>
  <c r="M53" i="5"/>
  <c r="L54" i="5"/>
  <c r="M54" i="5"/>
  <c r="L55" i="5"/>
  <c r="M55" i="5"/>
  <c r="L56" i="5"/>
  <c r="M56" i="5"/>
  <c r="L57" i="5"/>
  <c r="M57" i="5"/>
  <c r="L58" i="5"/>
  <c r="M58" i="5"/>
  <c r="L59" i="5"/>
  <c r="M59" i="5"/>
  <c r="L60" i="5"/>
  <c r="M60" i="5"/>
  <c r="L61" i="5"/>
  <c r="M61" i="5"/>
  <c r="L62" i="5"/>
  <c r="M62" i="5"/>
  <c r="L63" i="5"/>
  <c r="M63" i="5"/>
  <c r="L64" i="5"/>
  <c r="M64" i="5"/>
  <c r="L65" i="5"/>
  <c r="M65" i="5"/>
  <c r="L66" i="5"/>
  <c r="M66" i="5"/>
  <c r="L67" i="5"/>
  <c r="M67" i="5"/>
  <c r="L68" i="5"/>
  <c r="M68" i="5"/>
  <c r="L69" i="5"/>
  <c r="M69" i="5"/>
  <c r="L70" i="5"/>
  <c r="M70" i="5"/>
  <c r="L71" i="5"/>
  <c r="M71" i="5"/>
  <c r="L72" i="5"/>
  <c r="M72" i="5"/>
  <c r="L73" i="5"/>
  <c r="M73" i="5"/>
  <c r="L74" i="5"/>
  <c r="M74" i="5"/>
  <c r="L75" i="5"/>
  <c r="M75" i="5"/>
  <c r="L76" i="5"/>
  <c r="M76" i="5"/>
  <c r="L77" i="5"/>
  <c r="M77" i="5"/>
  <c r="L78" i="5"/>
  <c r="M78" i="5"/>
  <c r="L79" i="5"/>
  <c r="M79" i="5"/>
  <c r="L80" i="5"/>
  <c r="M80" i="5"/>
  <c r="L81" i="5"/>
  <c r="M81" i="5"/>
  <c r="L82" i="5"/>
  <c r="M82" i="5"/>
  <c r="L83" i="5"/>
  <c r="M83" i="5"/>
  <c r="L84" i="5"/>
  <c r="M84" i="5"/>
  <c r="L85" i="5"/>
  <c r="M85" i="5"/>
  <c r="L86" i="5"/>
  <c r="M86" i="5"/>
  <c r="L87" i="5"/>
  <c r="M87" i="5"/>
  <c r="L88" i="5"/>
  <c r="M88" i="5"/>
  <c r="L89" i="5"/>
  <c r="M89" i="5"/>
  <c r="L90" i="5"/>
  <c r="M90" i="5"/>
  <c r="L91" i="5"/>
  <c r="M91" i="5"/>
  <c r="L92" i="5"/>
  <c r="M92" i="5"/>
  <c r="L93" i="5"/>
  <c r="M93" i="5"/>
  <c r="L94" i="5"/>
  <c r="M94" i="5"/>
  <c r="L95" i="5"/>
  <c r="M95" i="5"/>
  <c r="L96" i="5"/>
  <c r="M96" i="5"/>
  <c r="L97" i="5"/>
  <c r="M97" i="5"/>
  <c r="L98" i="5"/>
  <c r="M98" i="5"/>
  <c r="L99" i="5"/>
  <c r="M99" i="5"/>
  <c r="L100" i="5"/>
  <c r="M100" i="5"/>
  <c r="L101" i="5"/>
  <c r="M101" i="5"/>
  <c r="L102" i="5"/>
  <c r="M102" i="5"/>
  <c r="L103" i="5"/>
  <c r="M103" i="5"/>
  <c r="L104" i="5"/>
  <c r="M104" i="5"/>
  <c r="L105" i="5"/>
  <c r="M105" i="5"/>
  <c r="L106" i="5"/>
  <c r="M106" i="5"/>
  <c r="L107" i="5"/>
  <c r="M107" i="5"/>
  <c r="L108" i="5"/>
  <c r="M108" i="5"/>
  <c r="L109" i="5"/>
  <c r="M109" i="5"/>
  <c r="L110" i="5"/>
  <c r="M110" i="5"/>
  <c r="L111" i="5"/>
  <c r="M111" i="5"/>
  <c r="L112" i="5"/>
  <c r="M112" i="5"/>
  <c r="L113" i="5"/>
  <c r="M113" i="5"/>
  <c r="L114" i="5"/>
  <c r="M114" i="5"/>
  <c r="L115" i="5"/>
  <c r="M115" i="5"/>
  <c r="L116" i="5"/>
  <c r="M116" i="5"/>
  <c r="L117" i="5"/>
  <c r="M117" i="5"/>
  <c r="L118" i="5"/>
  <c r="M118" i="5"/>
  <c r="L119" i="5"/>
  <c r="M119" i="5"/>
  <c r="L120" i="5"/>
  <c r="M120" i="5"/>
  <c r="L121" i="5"/>
  <c r="M121" i="5"/>
  <c r="L122" i="5"/>
  <c r="M122" i="5"/>
  <c r="L123" i="5"/>
  <c r="M123" i="5"/>
  <c r="L124" i="5"/>
  <c r="M124" i="5"/>
  <c r="L125" i="5"/>
  <c r="M125" i="5"/>
  <c r="L126" i="5"/>
  <c r="M126" i="5"/>
  <c r="L127" i="5"/>
  <c r="M127" i="5"/>
  <c r="L128" i="5"/>
  <c r="M128" i="5"/>
  <c r="L129" i="5"/>
  <c r="M129" i="5"/>
  <c r="L130" i="5"/>
  <c r="M130" i="5"/>
  <c r="L131" i="5"/>
  <c r="M131" i="5"/>
  <c r="L132" i="5"/>
  <c r="M132" i="5"/>
  <c r="L133" i="5"/>
  <c r="M133" i="5"/>
  <c r="L134" i="5"/>
  <c r="M134" i="5"/>
  <c r="L135" i="5"/>
  <c r="M135" i="5"/>
  <c r="L136" i="5"/>
  <c r="M136" i="5"/>
  <c r="L137" i="5"/>
  <c r="M137" i="5"/>
  <c r="L138" i="5"/>
  <c r="M138" i="5"/>
  <c r="L139" i="5"/>
  <c r="M139" i="5"/>
  <c r="L140" i="5"/>
  <c r="M140" i="5"/>
  <c r="L141" i="5"/>
  <c r="M141" i="5"/>
  <c r="L142" i="5"/>
  <c r="M142" i="5"/>
  <c r="L143" i="5"/>
  <c r="M143" i="5"/>
  <c r="L144" i="5"/>
  <c r="M144" i="5"/>
  <c r="L145" i="5"/>
  <c r="M145" i="5"/>
  <c r="L146" i="5"/>
  <c r="M146" i="5"/>
  <c r="L147" i="5"/>
  <c r="M147" i="5"/>
  <c r="L148" i="5"/>
  <c r="M148" i="5"/>
  <c r="Q3" i="5"/>
  <c r="M3" i="5"/>
  <c r="N3" i="5"/>
  <c r="P3" i="5"/>
  <c r="L3" i="5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Q77" i="3" s="1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Q101" i="3" s="1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Q141" i="3" s="1"/>
  <c r="P142" i="3"/>
  <c r="P143" i="3"/>
  <c r="P144" i="3"/>
  <c r="P145" i="3"/>
  <c r="P146" i="3"/>
  <c r="P147" i="3"/>
  <c r="P148" i="3"/>
  <c r="P149" i="3"/>
  <c r="P3" i="3"/>
  <c r="O4" i="3"/>
  <c r="Q4" i="3" s="1"/>
  <c r="O5" i="3"/>
  <c r="O6" i="3"/>
  <c r="Q6" i="3" s="1"/>
  <c r="O7" i="3"/>
  <c r="Q7" i="3" s="1"/>
  <c r="O8" i="3"/>
  <c r="Q8" i="3" s="1"/>
  <c r="O9" i="3"/>
  <c r="Q9" i="3" s="1"/>
  <c r="O10" i="3"/>
  <c r="Q10" i="3" s="1"/>
  <c r="O11" i="3"/>
  <c r="Q11" i="3" s="1"/>
  <c r="O12" i="3"/>
  <c r="Q12" i="3" s="1"/>
  <c r="O13" i="3"/>
  <c r="Q13" i="3" s="1"/>
  <c r="O14" i="3"/>
  <c r="Q14" i="3" s="1"/>
  <c r="O15" i="3"/>
  <c r="Q15" i="3" s="1"/>
  <c r="O16" i="3"/>
  <c r="Q16" i="3" s="1"/>
  <c r="O17" i="3"/>
  <c r="Q17" i="3" s="1"/>
  <c r="O18" i="3"/>
  <c r="Q18" i="3" s="1"/>
  <c r="O19" i="3"/>
  <c r="Q19" i="3" s="1"/>
  <c r="O20" i="3"/>
  <c r="Q20" i="3" s="1"/>
  <c r="O21" i="3"/>
  <c r="Q21" i="3" s="1"/>
  <c r="O22" i="3"/>
  <c r="Q22" i="3" s="1"/>
  <c r="O23" i="3"/>
  <c r="Q23" i="3" s="1"/>
  <c r="O24" i="3"/>
  <c r="Q24" i="3" s="1"/>
  <c r="O25" i="3"/>
  <c r="Q25" i="3" s="1"/>
  <c r="O26" i="3"/>
  <c r="Q26" i="3" s="1"/>
  <c r="O27" i="3"/>
  <c r="Q27" i="3" s="1"/>
  <c r="O28" i="3"/>
  <c r="Q28" i="3" s="1"/>
  <c r="O29" i="3"/>
  <c r="Q29" i="3" s="1"/>
  <c r="O30" i="3"/>
  <c r="Q30" i="3" s="1"/>
  <c r="O31" i="3"/>
  <c r="Q31" i="3" s="1"/>
  <c r="O32" i="3"/>
  <c r="Q32" i="3" s="1"/>
  <c r="O33" i="3"/>
  <c r="Q33" i="3" s="1"/>
  <c r="O34" i="3"/>
  <c r="Q34" i="3" s="1"/>
  <c r="O35" i="3"/>
  <c r="Q35" i="3" s="1"/>
  <c r="O36" i="3"/>
  <c r="Q36" i="3" s="1"/>
  <c r="O37" i="3"/>
  <c r="Q37" i="3" s="1"/>
  <c r="O38" i="3"/>
  <c r="Q38" i="3" s="1"/>
  <c r="O39" i="3"/>
  <c r="Q39" i="3" s="1"/>
  <c r="O40" i="3"/>
  <c r="Q40" i="3" s="1"/>
  <c r="O41" i="3"/>
  <c r="Q41" i="3" s="1"/>
  <c r="O42" i="3"/>
  <c r="Q42" i="3" s="1"/>
  <c r="O43" i="3"/>
  <c r="Q43" i="3" s="1"/>
  <c r="O44" i="3"/>
  <c r="Q44" i="3" s="1"/>
  <c r="O45" i="3"/>
  <c r="Q45" i="3" s="1"/>
  <c r="O46" i="3"/>
  <c r="Q46" i="3" s="1"/>
  <c r="O47" i="3"/>
  <c r="Q47" i="3" s="1"/>
  <c r="O48" i="3"/>
  <c r="Q48" i="3" s="1"/>
  <c r="O49" i="3"/>
  <c r="Q49" i="3" s="1"/>
  <c r="O50" i="3"/>
  <c r="Q50" i="3" s="1"/>
  <c r="O51" i="3"/>
  <c r="Q51" i="3" s="1"/>
  <c r="O52" i="3"/>
  <c r="Q52" i="3" s="1"/>
  <c r="O53" i="3"/>
  <c r="Q53" i="3" s="1"/>
  <c r="O54" i="3"/>
  <c r="Q54" i="3" s="1"/>
  <c r="O55" i="3"/>
  <c r="Q55" i="3" s="1"/>
  <c r="O56" i="3"/>
  <c r="Q56" i="3" s="1"/>
  <c r="O57" i="3"/>
  <c r="Q57" i="3" s="1"/>
  <c r="O58" i="3"/>
  <c r="Q58" i="3" s="1"/>
  <c r="O59" i="3"/>
  <c r="Q59" i="3" s="1"/>
  <c r="O60" i="3"/>
  <c r="Q60" i="3" s="1"/>
  <c r="O61" i="3"/>
  <c r="Q61" i="3" s="1"/>
  <c r="O62" i="3"/>
  <c r="Q62" i="3" s="1"/>
  <c r="O63" i="3"/>
  <c r="Q63" i="3" s="1"/>
  <c r="O64" i="3"/>
  <c r="Q64" i="3" s="1"/>
  <c r="O65" i="3"/>
  <c r="Q65" i="3" s="1"/>
  <c r="O66" i="3"/>
  <c r="Q66" i="3" s="1"/>
  <c r="O67" i="3"/>
  <c r="Q67" i="3" s="1"/>
  <c r="O68" i="3"/>
  <c r="Q68" i="3" s="1"/>
  <c r="O69" i="3"/>
  <c r="Q69" i="3" s="1"/>
  <c r="O70" i="3"/>
  <c r="Q70" i="3" s="1"/>
  <c r="O71" i="3"/>
  <c r="Q71" i="3" s="1"/>
  <c r="O72" i="3"/>
  <c r="Q72" i="3" s="1"/>
  <c r="O73" i="3"/>
  <c r="Q73" i="3" s="1"/>
  <c r="O74" i="3"/>
  <c r="Q74" i="3" s="1"/>
  <c r="O75" i="3"/>
  <c r="Q75" i="3" s="1"/>
  <c r="O76" i="3"/>
  <c r="Q76" i="3" s="1"/>
  <c r="O77" i="3"/>
  <c r="O78" i="3"/>
  <c r="Q78" i="3" s="1"/>
  <c r="O79" i="3"/>
  <c r="Q79" i="3" s="1"/>
  <c r="O80" i="3"/>
  <c r="Q80" i="3" s="1"/>
  <c r="O81" i="3"/>
  <c r="Q81" i="3" s="1"/>
  <c r="O82" i="3"/>
  <c r="Q82" i="3" s="1"/>
  <c r="O83" i="3"/>
  <c r="Q83" i="3" s="1"/>
  <c r="O84" i="3"/>
  <c r="Q84" i="3" s="1"/>
  <c r="O85" i="3"/>
  <c r="Q85" i="3" s="1"/>
  <c r="O86" i="3"/>
  <c r="Q86" i="3" s="1"/>
  <c r="O87" i="3"/>
  <c r="Q87" i="3" s="1"/>
  <c r="O88" i="3"/>
  <c r="Q88" i="3" s="1"/>
  <c r="O89" i="3"/>
  <c r="Q89" i="3" s="1"/>
  <c r="O90" i="3"/>
  <c r="Q90" i="3" s="1"/>
  <c r="O91" i="3"/>
  <c r="Q91" i="3" s="1"/>
  <c r="O92" i="3"/>
  <c r="Q92" i="3" s="1"/>
  <c r="O93" i="3"/>
  <c r="Q93" i="3" s="1"/>
  <c r="O94" i="3"/>
  <c r="Q94" i="3" s="1"/>
  <c r="O95" i="3"/>
  <c r="Q95" i="3" s="1"/>
  <c r="O96" i="3"/>
  <c r="Q96" i="3" s="1"/>
  <c r="O97" i="3"/>
  <c r="Q97" i="3" s="1"/>
  <c r="O98" i="3"/>
  <c r="Q98" i="3" s="1"/>
  <c r="O99" i="3"/>
  <c r="Q99" i="3" s="1"/>
  <c r="O100" i="3"/>
  <c r="Q100" i="3" s="1"/>
  <c r="O101" i="3"/>
  <c r="O102" i="3"/>
  <c r="Q102" i="3" s="1"/>
  <c r="O103" i="3"/>
  <c r="Q103" i="3" s="1"/>
  <c r="O104" i="3"/>
  <c r="Q104" i="3" s="1"/>
  <c r="O105" i="3"/>
  <c r="Q105" i="3" s="1"/>
  <c r="O106" i="3"/>
  <c r="Q106" i="3" s="1"/>
  <c r="O107" i="3"/>
  <c r="Q107" i="3" s="1"/>
  <c r="O108" i="3"/>
  <c r="Q108" i="3" s="1"/>
  <c r="O109" i="3"/>
  <c r="Q109" i="3" s="1"/>
  <c r="O110" i="3"/>
  <c r="Q110" i="3" s="1"/>
  <c r="O111" i="3"/>
  <c r="Q111" i="3" s="1"/>
  <c r="O112" i="3"/>
  <c r="Q112" i="3" s="1"/>
  <c r="O113" i="3"/>
  <c r="Q113" i="3" s="1"/>
  <c r="O114" i="3"/>
  <c r="Q114" i="3" s="1"/>
  <c r="O115" i="3"/>
  <c r="Q115" i="3" s="1"/>
  <c r="O116" i="3"/>
  <c r="Q116" i="3" s="1"/>
  <c r="O117" i="3"/>
  <c r="Q117" i="3" s="1"/>
  <c r="O118" i="3"/>
  <c r="Q118" i="3" s="1"/>
  <c r="O119" i="3"/>
  <c r="Q119" i="3" s="1"/>
  <c r="O120" i="3"/>
  <c r="Q120" i="3" s="1"/>
  <c r="O121" i="3"/>
  <c r="Q121" i="3" s="1"/>
  <c r="O122" i="3"/>
  <c r="Q122" i="3" s="1"/>
  <c r="O123" i="3"/>
  <c r="Q123" i="3" s="1"/>
  <c r="O124" i="3"/>
  <c r="Q124" i="3" s="1"/>
  <c r="O125" i="3"/>
  <c r="Q125" i="3" s="1"/>
  <c r="O126" i="3"/>
  <c r="Q126" i="3" s="1"/>
  <c r="O127" i="3"/>
  <c r="Q127" i="3" s="1"/>
  <c r="O128" i="3"/>
  <c r="O129" i="3"/>
  <c r="Q129" i="3" s="1"/>
  <c r="O130" i="3"/>
  <c r="Q130" i="3" s="1"/>
  <c r="O131" i="3"/>
  <c r="Q131" i="3" s="1"/>
  <c r="O132" i="3"/>
  <c r="Q132" i="3" s="1"/>
  <c r="O133" i="3"/>
  <c r="Q133" i="3" s="1"/>
  <c r="O134" i="3"/>
  <c r="Q134" i="3" s="1"/>
  <c r="O135" i="3"/>
  <c r="Q135" i="3" s="1"/>
  <c r="O136" i="3"/>
  <c r="O137" i="3"/>
  <c r="Q137" i="3" s="1"/>
  <c r="O138" i="3"/>
  <c r="Q138" i="3" s="1"/>
  <c r="O139" i="3"/>
  <c r="Q139" i="3" s="1"/>
  <c r="O140" i="3"/>
  <c r="Q140" i="3" s="1"/>
  <c r="O141" i="3"/>
  <c r="O142" i="3"/>
  <c r="Q142" i="3" s="1"/>
  <c r="O143" i="3"/>
  <c r="Q143" i="3" s="1"/>
  <c r="O144" i="3"/>
  <c r="O145" i="3"/>
  <c r="Q145" i="3" s="1"/>
  <c r="O146" i="3"/>
  <c r="Q146" i="3" s="1"/>
  <c r="O147" i="3"/>
  <c r="Q147" i="3" s="1"/>
  <c r="O148" i="3"/>
  <c r="Q148" i="3" s="1"/>
  <c r="O149" i="3"/>
  <c r="Q149" i="3" s="1"/>
  <c r="O3" i="3"/>
  <c r="Q3" i="3" s="1"/>
  <c r="M4" i="3"/>
  <c r="M12" i="3"/>
  <c r="M47" i="3"/>
  <c r="M55" i="3"/>
  <c r="M84" i="3"/>
  <c r="M116" i="3"/>
  <c r="M148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3" i="3"/>
  <c r="K4" i="3"/>
  <c r="K5" i="3"/>
  <c r="M5" i="3" s="1"/>
  <c r="K6" i="3"/>
  <c r="M6" i="3" s="1"/>
  <c r="K7" i="3"/>
  <c r="M7" i="3" s="1"/>
  <c r="K8" i="3"/>
  <c r="M8" i="3" s="1"/>
  <c r="K9" i="3"/>
  <c r="M9" i="3" s="1"/>
  <c r="K10" i="3"/>
  <c r="M10" i="3" s="1"/>
  <c r="K11" i="3"/>
  <c r="K12" i="3"/>
  <c r="K13" i="3"/>
  <c r="M13" i="3" s="1"/>
  <c r="K14" i="3"/>
  <c r="M14" i="3" s="1"/>
  <c r="K15" i="3"/>
  <c r="M15" i="3" s="1"/>
  <c r="K16" i="3"/>
  <c r="M16" i="3" s="1"/>
  <c r="K17" i="3"/>
  <c r="M17" i="3" s="1"/>
  <c r="K18" i="3"/>
  <c r="M18" i="3" s="1"/>
  <c r="K19" i="3"/>
  <c r="K20" i="3"/>
  <c r="M20" i="3" s="1"/>
  <c r="K21" i="3"/>
  <c r="M21" i="3" s="1"/>
  <c r="K22" i="3"/>
  <c r="M22" i="3" s="1"/>
  <c r="K23" i="3"/>
  <c r="M23" i="3" s="1"/>
  <c r="K24" i="3"/>
  <c r="M24" i="3" s="1"/>
  <c r="K25" i="3"/>
  <c r="M25" i="3" s="1"/>
  <c r="K26" i="3"/>
  <c r="M26" i="3" s="1"/>
  <c r="K27" i="3"/>
  <c r="K28" i="3"/>
  <c r="M28" i="3" s="1"/>
  <c r="K29" i="3"/>
  <c r="M29" i="3" s="1"/>
  <c r="K30" i="3"/>
  <c r="M30" i="3" s="1"/>
  <c r="K31" i="3"/>
  <c r="M31" i="3" s="1"/>
  <c r="K32" i="3"/>
  <c r="M32" i="3" s="1"/>
  <c r="K33" i="3"/>
  <c r="M33" i="3" s="1"/>
  <c r="K34" i="3"/>
  <c r="M34" i="3" s="1"/>
  <c r="K35" i="3"/>
  <c r="K36" i="3"/>
  <c r="M36" i="3" s="1"/>
  <c r="K37" i="3"/>
  <c r="M37" i="3" s="1"/>
  <c r="K38" i="3"/>
  <c r="M38" i="3" s="1"/>
  <c r="K39" i="3"/>
  <c r="M39" i="3" s="1"/>
  <c r="K40" i="3"/>
  <c r="M40" i="3" s="1"/>
  <c r="K41" i="3"/>
  <c r="M41" i="3" s="1"/>
  <c r="K42" i="3"/>
  <c r="M42" i="3" s="1"/>
  <c r="K43" i="3"/>
  <c r="K44" i="3"/>
  <c r="M44" i="3" s="1"/>
  <c r="K45" i="3"/>
  <c r="M45" i="3" s="1"/>
  <c r="K46" i="3"/>
  <c r="M46" i="3" s="1"/>
  <c r="K47" i="3"/>
  <c r="K48" i="3"/>
  <c r="M48" i="3" s="1"/>
  <c r="K49" i="3"/>
  <c r="M49" i="3" s="1"/>
  <c r="K50" i="3"/>
  <c r="M50" i="3" s="1"/>
  <c r="K51" i="3"/>
  <c r="K52" i="3"/>
  <c r="M52" i="3" s="1"/>
  <c r="K53" i="3"/>
  <c r="M53" i="3" s="1"/>
  <c r="K54" i="3"/>
  <c r="M54" i="3" s="1"/>
  <c r="K55" i="3"/>
  <c r="K56" i="3"/>
  <c r="M56" i="3" s="1"/>
  <c r="K57" i="3"/>
  <c r="M57" i="3" s="1"/>
  <c r="K58" i="3"/>
  <c r="M58" i="3" s="1"/>
  <c r="K59" i="3"/>
  <c r="K60" i="3"/>
  <c r="M60" i="3" s="1"/>
  <c r="K61" i="3"/>
  <c r="M61" i="3" s="1"/>
  <c r="K62" i="3"/>
  <c r="M62" i="3" s="1"/>
  <c r="K63" i="3"/>
  <c r="M63" i="3" s="1"/>
  <c r="K64" i="3"/>
  <c r="M64" i="3" s="1"/>
  <c r="K65" i="3"/>
  <c r="M65" i="3" s="1"/>
  <c r="K66" i="3"/>
  <c r="M66" i="3" s="1"/>
  <c r="K67" i="3"/>
  <c r="K68" i="3"/>
  <c r="M68" i="3" s="1"/>
  <c r="K69" i="3"/>
  <c r="M69" i="3" s="1"/>
  <c r="K70" i="3"/>
  <c r="M70" i="3" s="1"/>
  <c r="K71" i="3"/>
  <c r="M71" i="3" s="1"/>
  <c r="K72" i="3"/>
  <c r="M72" i="3" s="1"/>
  <c r="K73" i="3"/>
  <c r="M73" i="3" s="1"/>
  <c r="K74" i="3"/>
  <c r="M74" i="3" s="1"/>
  <c r="K75" i="3"/>
  <c r="K76" i="3"/>
  <c r="M76" i="3" s="1"/>
  <c r="K77" i="3"/>
  <c r="M77" i="3" s="1"/>
  <c r="K78" i="3"/>
  <c r="M78" i="3" s="1"/>
  <c r="K79" i="3"/>
  <c r="M79" i="3" s="1"/>
  <c r="K80" i="3"/>
  <c r="M80" i="3" s="1"/>
  <c r="K81" i="3"/>
  <c r="M81" i="3" s="1"/>
  <c r="K82" i="3"/>
  <c r="M82" i="3" s="1"/>
  <c r="K83" i="3"/>
  <c r="K84" i="3"/>
  <c r="K85" i="3"/>
  <c r="M85" i="3" s="1"/>
  <c r="K86" i="3"/>
  <c r="M86" i="3" s="1"/>
  <c r="K87" i="3"/>
  <c r="M87" i="3" s="1"/>
  <c r="K88" i="3"/>
  <c r="M88" i="3" s="1"/>
  <c r="K89" i="3"/>
  <c r="M89" i="3" s="1"/>
  <c r="K90" i="3"/>
  <c r="M90" i="3" s="1"/>
  <c r="K91" i="3"/>
  <c r="K92" i="3"/>
  <c r="M92" i="3" s="1"/>
  <c r="K93" i="3"/>
  <c r="M93" i="3" s="1"/>
  <c r="K94" i="3"/>
  <c r="M94" i="3" s="1"/>
  <c r="K95" i="3"/>
  <c r="M95" i="3" s="1"/>
  <c r="K96" i="3"/>
  <c r="M96" i="3" s="1"/>
  <c r="K97" i="3"/>
  <c r="M97" i="3" s="1"/>
  <c r="K98" i="3"/>
  <c r="M98" i="3" s="1"/>
  <c r="K99" i="3"/>
  <c r="K100" i="3"/>
  <c r="M100" i="3" s="1"/>
  <c r="K101" i="3"/>
  <c r="M101" i="3" s="1"/>
  <c r="K102" i="3"/>
  <c r="M102" i="3" s="1"/>
  <c r="K103" i="3"/>
  <c r="M103" i="3" s="1"/>
  <c r="K104" i="3"/>
  <c r="M104" i="3" s="1"/>
  <c r="K105" i="3"/>
  <c r="M105" i="3" s="1"/>
  <c r="K106" i="3"/>
  <c r="M106" i="3" s="1"/>
  <c r="K107" i="3"/>
  <c r="K108" i="3"/>
  <c r="M108" i="3" s="1"/>
  <c r="K109" i="3"/>
  <c r="M109" i="3" s="1"/>
  <c r="K110" i="3"/>
  <c r="M110" i="3" s="1"/>
  <c r="K111" i="3"/>
  <c r="M111" i="3" s="1"/>
  <c r="K112" i="3"/>
  <c r="M112" i="3" s="1"/>
  <c r="K113" i="3"/>
  <c r="M113" i="3" s="1"/>
  <c r="K114" i="3"/>
  <c r="M114" i="3" s="1"/>
  <c r="K115" i="3"/>
  <c r="K116" i="3"/>
  <c r="K117" i="3"/>
  <c r="M117" i="3" s="1"/>
  <c r="K118" i="3"/>
  <c r="M118" i="3" s="1"/>
  <c r="K119" i="3"/>
  <c r="M119" i="3" s="1"/>
  <c r="K120" i="3"/>
  <c r="M120" i="3" s="1"/>
  <c r="K121" i="3"/>
  <c r="M121" i="3" s="1"/>
  <c r="K122" i="3"/>
  <c r="M122" i="3" s="1"/>
  <c r="K123" i="3"/>
  <c r="K124" i="3"/>
  <c r="M124" i="3" s="1"/>
  <c r="K125" i="3"/>
  <c r="M125" i="3" s="1"/>
  <c r="K126" i="3"/>
  <c r="M126" i="3" s="1"/>
  <c r="K127" i="3"/>
  <c r="M127" i="3" s="1"/>
  <c r="K128" i="3"/>
  <c r="M128" i="3" s="1"/>
  <c r="K129" i="3"/>
  <c r="M129" i="3" s="1"/>
  <c r="K130" i="3"/>
  <c r="M130" i="3" s="1"/>
  <c r="K131" i="3"/>
  <c r="K132" i="3"/>
  <c r="M132" i="3" s="1"/>
  <c r="K133" i="3"/>
  <c r="M133" i="3" s="1"/>
  <c r="K134" i="3"/>
  <c r="M134" i="3" s="1"/>
  <c r="K135" i="3"/>
  <c r="M135" i="3" s="1"/>
  <c r="K136" i="3"/>
  <c r="M136" i="3" s="1"/>
  <c r="K137" i="3"/>
  <c r="M137" i="3" s="1"/>
  <c r="K138" i="3"/>
  <c r="M138" i="3" s="1"/>
  <c r="K139" i="3"/>
  <c r="K140" i="3"/>
  <c r="M140" i="3" s="1"/>
  <c r="K141" i="3"/>
  <c r="M141" i="3" s="1"/>
  <c r="K142" i="3"/>
  <c r="M142" i="3" s="1"/>
  <c r="K143" i="3"/>
  <c r="M143" i="3" s="1"/>
  <c r="K144" i="3"/>
  <c r="M144" i="3" s="1"/>
  <c r="K145" i="3"/>
  <c r="M145" i="3" s="1"/>
  <c r="K146" i="3"/>
  <c r="M146" i="3" s="1"/>
  <c r="K147" i="3"/>
  <c r="K148" i="3"/>
  <c r="K149" i="3"/>
  <c r="M149" i="3" s="1"/>
  <c r="K3" i="3"/>
  <c r="M3" i="3" s="1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5" i="9"/>
  <c r="A152" i="9"/>
  <c r="O150" i="9"/>
  <c r="N150" i="9"/>
  <c r="J150" i="9"/>
  <c r="I150" i="9"/>
  <c r="O149" i="9"/>
  <c r="N149" i="9"/>
  <c r="J149" i="9"/>
  <c r="I149" i="9"/>
  <c r="O148" i="9"/>
  <c r="N148" i="9"/>
  <c r="J148" i="9"/>
  <c r="I148" i="9"/>
  <c r="O147" i="9"/>
  <c r="N147" i="9"/>
  <c r="J147" i="9"/>
  <c r="I147" i="9"/>
  <c r="O146" i="9"/>
  <c r="N146" i="9"/>
  <c r="J146" i="9"/>
  <c r="I146" i="9"/>
  <c r="O145" i="9"/>
  <c r="N145" i="9"/>
  <c r="J145" i="9"/>
  <c r="I145" i="9"/>
  <c r="O144" i="9"/>
  <c r="N144" i="9"/>
  <c r="J144" i="9"/>
  <c r="I144" i="9"/>
  <c r="O143" i="9"/>
  <c r="N143" i="9"/>
  <c r="J143" i="9"/>
  <c r="I143" i="9"/>
  <c r="O142" i="9"/>
  <c r="N142" i="9"/>
  <c r="J142" i="9"/>
  <c r="I142" i="9"/>
  <c r="O141" i="9"/>
  <c r="N141" i="9"/>
  <c r="J141" i="9"/>
  <c r="I141" i="9"/>
  <c r="O140" i="9"/>
  <c r="N140" i="9"/>
  <c r="J140" i="9"/>
  <c r="I140" i="9"/>
  <c r="O139" i="9"/>
  <c r="N139" i="9"/>
  <c r="J139" i="9"/>
  <c r="I139" i="9"/>
  <c r="O138" i="9"/>
  <c r="N138" i="9"/>
  <c r="J138" i="9"/>
  <c r="I138" i="9"/>
  <c r="O137" i="9"/>
  <c r="N137" i="9"/>
  <c r="J137" i="9"/>
  <c r="I137" i="9"/>
  <c r="O136" i="9"/>
  <c r="N136" i="9"/>
  <c r="J136" i="9"/>
  <c r="I136" i="9"/>
  <c r="O135" i="9"/>
  <c r="N135" i="9"/>
  <c r="J135" i="9"/>
  <c r="I135" i="9"/>
  <c r="O134" i="9"/>
  <c r="N134" i="9"/>
  <c r="J134" i="9"/>
  <c r="I134" i="9"/>
  <c r="O133" i="9"/>
  <c r="N133" i="9"/>
  <c r="J133" i="9"/>
  <c r="I133" i="9"/>
  <c r="O132" i="9"/>
  <c r="N132" i="9"/>
  <c r="J132" i="9"/>
  <c r="I132" i="9"/>
  <c r="O131" i="9"/>
  <c r="N131" i="9"/>
  <c r="J131" i="9"/>
  <c r="I131" i="9"/>
  <c r="O130" i="9"/>
  <c r="N130" i="9"/>
  <c r="J130" i="9"/>
  <c r="I130" i="9"/>
  <c r="O129" i="9"/>
  <c r="N129" i="9"/>
  <c r="J129" i="9"/>
  <c r="I129" i="9"/>
  <c r="O128" i="9"/>
  <c r="N128" i="9"/>
  <c r="J128" i="9"/>
  <c r="I128" i="9"/>
  <c r="O127" i="9"/>
  <c r="N127" i="9"/>
  <c r="J127" i="9"/>
  <c r="I127" i="9"/>
  <c r="O126" i="9"/>
  <c r="N126" i="9"/>
  <c r="J126" i="9"/>
  <c r="I126" i="9"/>
  <c r="O125" i="9"/>
  <c r="N125" i="9"/>
  <c r="J125" i="9"/>
  <c r="I125" i="9"/>
  <c r="O124" i="9"/>
  <c r="N124" i="9"/>
  <c r="J124" i="9"/>
  <c r="I124" i="9"/>
  <c r="O123" i="9"/>
  <c r="N123" i="9"/>
  <c r="J123" i="9"/>
  <c r="I123" i="9"/>
  <c r="O122" i="9"/>
  <c r="N122" i="9"/>
  <c r="J122" i="9"/>
  <c r="I122" i="9"/>
  <c r="O121" i="9"/>
  <c r="N121" i="9"/>
  <c r="J121" i="9"/>
  <c r="I121" i="9"/>
  <c r="O120" i="9"/>
  <c r="N120" i="9"/>
  <c r="J120" i="9"/>
  <c r="I120" i="9"/>
  <c r="O119" i="9"/>
  <c r="N119" i="9"/>
  <c r="J119" i="9"/>
  <c r="I119" i="9"/>
  <c r="O118" i="9"/>
  <c r="N118" i="9"/>
  <c r="J118" i="9"/>
  <c r="I118" i="9"/>
  <c r="O117" i="9"/>
  <c r="N117" i="9"/>
  <c r="J117" i="9"/>
  <c r="I117" i="9"/>
  <c r="O116" i="9"/>
  <c r="N116" i="9"/>
  <c r="J116" i="9"/>
  <c r="I116" i="9"/>
  <c r="O115" i="9"/>
  <c r="N115" i="9"/>
  <c r="J115" i="9"/>
  <c r="I115" i="9"/>
  <c r="O114" i="9"/>
  <c r="N114" i="9"/>
  <c r="J114" i="9"/>
  <c r="I114" i="9"/>
  <c r="O113" i="9"/>
  <c r="N113" i="9"/>
  <c r="J113" i="9"/>
  <c r="I113" i="9"/>
  <c r="O112" i="9"/>
  <c r="N112" i="9"/>
  <c r="J112" i="9"/>
  <c r="I112" i="9"/>
  <c r="O111" i="9"/>
  <c r="N111" i="9"/>
  <c r="J111" i="9"/>
  <c r="I111" i="9"/>
  <c r="O110" i="9"/>
  <c r="N110" i="9"/>
  <c r="J110" i="9"/>
  <c r="I110" i="9"/>
  <c r="O109" i="9"/>
  <c r="N109" i="9"/>
  <c r="J109" i="9"/>
  <c r="I109" i="9"/>
  <c r="O108" i="9"/>
  <c r="N108" i="9"/>
  <c r="J108" i="9"/>
  <c r="I108" i="9"/>
  <c r="O107" i="9"/>
  <c r="N107" i="9"/>
  <c r="J107" i="9"/>
  <c r="I107" i="9"/>
  <c r="O106" i="9"/>
  <c r="N106" i="9"/>
  <c r="J106" i="9"/>
  <c r="I106" i="9"/>
  <c r="O105" i="9"/>
  <c r="N105" i="9"/>
  <c r="J105" i="9"/>
  <c r="I105" i="9"/>
  <c r="O104" i="9"/>
  <c r="N104" i="9"/>
  <c r="J104" i="9"/>
  <c r="I104" i="9"/>
  <c r="O103" i="9"/>
  <c r="N103" i="9"/>
  <c r="J103" i="9"/>
  <c r="I103" i="9"/>
  <c r="O102" i="9"/>
  <c r="N102" i="9"/>
  <c r="J102" i="9"/>
  <c r="I102" i="9"/>
  <c r="O101" i="9"/>
  <c r="N101" i="9"/>
  <c r="J101" i="9"/>
  <c r="I101" i="9"/>
  <c r="O100" i="9"/>
  <c r="N100" i="9"/>
  <c r="J100" i="9"/>
  <c r="I100" i="9"/>
  <c r="O99" i="9"/>
  <c r="N99" i="9"/>
  <c r="J99" i="9"/>
  <c r="I99" i="9"/>
  <c r="O98" i="9"/>
  <c r="N98" i="9"/>
  <c r="J98" i="9"/>
  <c r="I98" i="9"/>
  <c r="O97" i="9"/>
  <c r="N97" i="9"/>
  <c r="J97" i="9"/>
  <c r="I97" i="9"/>
  <c r="O96" i="9"/>
  <c r="N96" i="9"/>
  <c r="J96" i="9"/>
  <c r="I96" i="9"/>
  <c r="O95" i="9"/>
  <c r="N95" i="9"/>
  <c r="J95" i="9"/>
  <c r="I95" i="9"/>
  <c r="O94" i="9"/>
  <c r="N94" i="9"/>
  <c r="J94" i="9"/>
  <c r="I94" i="9"/>
  <c r="O93" i="9"/>
  <c r="N93" i="9"/>
  <c r="J93" i="9"/>
  <c r="I93" i="9"/>
  <c r="O92" i="9"/>
  <c r="N92" i="9"/>
  <c r="J92" i="9"/>
  <c r="I92" i="9"/>
  <c r="O91" i="9"/>
  <c r="N91" i="9"/>
  <c r="J91" i="9"/>
  <c r="I91" i="9"/>
  <c r="O90" i="9"/>
  <c r="N90" i="9"/>
  <c r="J90" i="9"/>
  <c r="I90" i="9"/>
  <c r="O89" i="9"/>
  <c r="N89" i="9"/>
  <c r="J89" i="9"/>
  <c r="I89" i="9"/>
  <c r="O88" i="9"/>
  <c r="N88" i="9"/>
  <c r="J88" i="9"/>
  <c r="I88" i="9"/>
  <c r="O87" i="9"/>
  <c r="N87" i="9"/>
  <c r="J87" i="9"/>
  <c r="I87" i="9"/>
  <c r="O86" i="9"/>
  <c r="N86" i="9"/>
  <c r="J86" i="9"/>
  <c r="I86" i="9"/>
  <c r="O85" i="9"/>
  <c r="N85" i="9"/>
  <c r="J85" i="9"/>
  <c r="I85" i="9"/>
  <c r="O84" i="9"/>
  <c r="N84" i="9"/>
  <c r="J84" i="9"/>
  <c r="I84" i="9"/>
  <c r="O83" i="9"/>
  <c r="N83" i="9"/>
  <c r="J83" i="9"/>
  <c r="I83" i="9"/>
  <c r="O82" i="9"/>
  <c r="N82" i="9"/>
  <c r="J82" i="9"/>
  <c r="I82" i="9"/>
  <c r="O81" i="9"/>
  <c r="N81" i="9"/>
  <c r="J81" i="9"/>
  <c r="I81" i="9"/>
  <c r="O80" i="9"/>
  <c r="N80" i="9"/>
  <c r="J80" i="9"/>
  <c r="I80" i="9"/>
  <c r="O79" i="9"/>
  <c r="N79" i="9"/>
  <c r="J79" i="9"/>
  <c r="I79" i="9"/>
  <c r="O78" i="9"/>
  <c r="N78" i="9"/>
  <c r="J78" i="9"/>
  <c r="I78" i="9"/>
  <c r="O77" i="9"/>
  <c r="N77" i="9"/>
  <c r="J77" i="9"/>
  <c r="I77" i="9"/>
  <c r="O76" i="9"/>
  <c r="N76" i="9"/>
  <c r="J76" i="9"/>
  <c r="I76" i="9"/>
  <c r="O75" i="9"/>
  <c r="N75" i="9"/>
  <c r="J75" i="9"/>
  <c r="I75" i="9"/>
  <c r="O74" i="9"/>
  <c r="N74" i="9"/>
  <c r="J74" i="9"/>
  <c r="I74" i="9"/>
  <c r="O73" i="9"/>
  <c r="N73" i="9"/>
  <c r="J73" i="9"/>
  <c r="I73" i="9"/>
  <c r="O72" i="9"/>
  <c r="N72" i="9"/>
  <c r="J72" i="9"/>
  <c r="I72" i="9"/>
  <c r="O71" i="9"/>
  <c r="N71" i="9"/>
  <c r="J71" i="9"/>
  <c r="I71" i="9"/>
  <c r="O70" i="9"/>
  <c r="N70" i="9"/>
  <c r="J70" i="9"/>
  <c r="I70" i="9"/>
  <c r="O69" i="9"/>
  <c r="N69" i="9"/>
  <c r="J69" i="9"/>
  <c r="I69" i="9"/>
  <c r="O68" i="9"/>
  <c r="N68" i="9"/>
  <c r="J68" i="9"/>
  <c r="I68" i="9"/>
  <c r="O67" i="9"/>
  <c r="N67" i="9"/>
  <c r="J67" i="9"/>
  <c r="I67" i="9"/>
  <c r="O66" i="9"/>
  <c r="N66" i="9"/>
  <c r="J66" i="9"/>
  <c r="I66" i="9"/>
  <c r="O65" i="9"/>
  <c r="N65" i="9"/>
  <c r="J65" i="9"/>
  <c r="I65" i="9"/>
  <c r="O64" i="9"/>
  <c r="N64" i="9"/>
  <c r="J64" i="9"/>
  <c r="I64" i="9"/>
  <c r="O63" i="9"/>
  <c r="N63" i="9"/>
  <c r="J63" i="9"/>
  <c r="I63" i="9"/>
  <c r="O62" i="9"/>
  <c r="N62" i="9"/>
  <c r="J62" i="9"/>
  <c r="I62" i="9"/>
  <c r="O61" i="9"/>
  <c r="N61" i="9"/>
  <c r="J61" i="9"/>
  <c r="I61" i="9"/>
  <c r="O60" i="9"/>
  <c r="N60" i="9"/>
  <c r="J60" i="9"/>
  <c r="I60" i="9"/>
  <c r="O59" i="9"/>
  <c r="N59" i="9"/>
  <c r="J59" i="9"/>
  <c r="I59" i="9"/>
  <c r="O58" i="9"/>
  <c r="N58" i="9"/>
  <c r="J58" i="9"/>
  <c r="I58" i="9"/>
  <c r="O57" i="9"/>
  <c r="N57" i="9"/>
  <c r="J57" i="9"/>
  <c r="I57" i="9"/>
  <c r="O56" i="9"/>
  <c r="N56" i="9"/>
  <c r="J56" i="9"/>
  <c r="I56" i="9"/>
  <c r="O55" i="9"/>
  <c r="N55" i="9"/>
  <c r="J55" i="9"/>
  <c r="I55" i="9"/>
  <c r="O54" i="9"/>
  <c r="N54" i="9"/>
  <c r="J54" i="9"/>
  <c r="I54" i="9"/>
  <c r="O53" i="9"/>
  <c r="N53" i="9"/>
  <c r="J53" i="9"/>
  <c r="I53" i="9"/>
  <c r="O52" i="9"/>
  <c r="N52" i="9"/>
  <c r="J52" i="9"/>
  <c r="I52" i="9"/>
  <c r="O51" i="9"/>
  <c r="N51" i="9"/>
  <c r="J51" i="9"/>
  <c r="I51" i="9"/>
  <c r="O50" i="9"/>
  <c r="N50" i="9"/>
  <c r="J50" i="9"/>
  <c r="I50" i="9"/>
  <c r="O49" i="9"/>
  <c r="N49" i="9"/>
  <c r="J49" i="9"/>
  <c r="I49" i="9"/>
  <c r="O48" i="9"/>
  <c r="N48" i="9"/>
  <c r="J48" i="9"/>
  <c r="I48" i="9"/>
  <c r="O47" i="9"/>
  <c r="N47" i="9"/>
  <c r="J47" i="9"/>
  <c r="I47" i="9"/>
  <c r="O46" i="9"/>
  <c r="N46" i="9"/>
  <c r="J46" i="9"/>
  <c r="I46" i="9"/>
  <c r="O45" i="9"/>
  <c r="N45" i="9"/>
  <c r="J45" i="9"/>
  <c r="I45" i="9"/>
  <c r="O44" i="9"/>
  <c r="N44" i="9"/>
  <c r="J44" i="9"/>
  <c r="I44" i="9"/>
  <c r="O43" i="9"/>
  <c r="N43" i="9"/>
  <c r="J43" i="9"/>
  <c r="I43" i="9"/>
  <c r="O42" i="9"/>
  <c r="N42" i="9"/>
  <c r="J42" i="9"/>
  <c r="I42" i="9"/>
  <c r="O41" i="9"/>
  <c r="N41" i="9"/>
  <c r="J41" i="9"/>
  <c r="I41" i="9"/>
  <c r="O40" i="9"/>
  <c r="N40" i="9"/>
  <c r="J40" i="9"/>
  <c r="I40" i="9"/>
  <c r="O39" i="9"/>
  <c r="N39" i="9"/>
  <c r="J39" i="9"/>
  <c r="I39" i="9"/>
  <c r="O38" i="9"/>
  <c r="N38" i="9"/>
  <c r="J38" i="9"/>
  <c r="I38" i="9"/>
  <c r="O37" i="9"/>
  <c r="N37" i="9"/>
  <c r="J37" i="9"/>
  <c r="I37" i="9"/>
  <c r="O36" i="9"/>
  <c r="N36" i="9"/>
  <c r="J36" i="9"/>
  <c r="I36" i="9"/>
  <c r="O35" i="9"/>
  <c r="N35" i="9"/>
  <c r="J35" i="9"/>
  <c r="I35" i="9"/>
  <c r="O34" i="9"/>
  <c r="N34" i="9"/>
  <c r="J34" i="9"/>
  <c r="I34" i="9"/>
  <c r="O33" i="9"/>
  <c r="N33" i="9"/>
  <c r="J33" i="9"/>
  <c r="I33" i="9"/>
  <c r="O32" i="9"/>
  <c r="N32" i="9"/>
  <c r="J32" i="9"/>
  <c r="I32" i="9"/>
  <c r="O31" i="9"/>
  <c r="N31" i="9"/>
  <c r="J31" i="9"/>
  <c r="I31" i="9"/>
  <c r="O30" i="9"/>
  <c r="N30" i="9"/>
  <c r="J30" i="9"/>
  <c r="I30" i="9"/>
  <c r="O29" i="9"/>
  <c r="N29" i="9"/>
  <c r="J29" i="9"/>
  <c r="I29" i="9"/>
  <c r="O28" i="9"/>
  <c r="N28" i="9"/>
  <c r="J28" i="9"/>
  <c r="I28" i="9"/>
  <c r="O27" i="9"/>
  <c r="N27" i="9"/>
  <c r="J27" i="9"/>
  <c r="I27" i="9"/>
  <c r="O26" i="9"/>
  <c r="N26" i="9"/>
  <c r="J26" i="9"/>
  <c r="I26" i="9"/>
  <c r="O25" i="9"/>
  <c r="N25" i="9"/>
  <c r="J25" i="9"/>
  <c r="I25" i="9"/>
  <c r="O24" i="9"/>
  <c r="N24" i="9"/>
  <c r="J24" i="9"/>
  <c r="I24" i="9"/>
  <c r="O23" i="9"/>
  <c r="N23" i="9"/>
  <c r="J23" i="9"/>
  <c r="I23" i="9"/>
  <c r="O22" i="9"/>
  <c r="N22" i="9"/>
  <c r="J22" i="9"/>
  <c r="I22" i="9"/>
  <c r="O21" i="9"/>
  <c r="N21" i="9"/>
  <c r="J21" i="9"/>
  <c r="I21" i="9"/>
  <c r="O20" i="9"/>
  <c r="N20" i="9"/>
  <c r="J20" i="9"/>
  <c r="I20" i="9"/>
  <c r="O19" i="9"/>
  <c r="N19" i="9"/>
  <c r="J19" i="9"/>
  <c r="I19" i="9"/>
  <c r="O18" i="9"/>
  <c r="N18" i="9"/>
  <c r="J18" i="9"/>
  <c r="I18" i="9"/>
  <c r="O17" i="9"/>
  <c r="N17" i="9"/>
  <c r="J17" i="9"/>
  <c r="I17" i="9"/>
  <c r="O16" i="9"/>
  <c r="N16" i="9"/>
  <c r="J16" i="9"/>
  <c r="I16" i="9"/>
  <c r="O15" i="9"/>
  <c r="N15" i="9"/>
  <c r="J15" i="9"/>
  <c r="I15" i="9"/>
  <c r="O14" i="9"/>
  <c r="N14" i="9"/>
  <c r="J14" i="9"/>
  <c r="I14" i="9"/>
  <c r="O13" i="9"/>
  <c r="N13" i="9"/>
  <c r="J13" i="9"/>
  <c r="I13" i="9"/>
  <c r="O12" i="9"/>
  <c r="N12" i="9"/>
  <c r="J12" i="9"/>
  <c r="I12" i="9"/>
  <c r="O11" i="9"/>
  <c r="N11" i="9"/>
  <c r="J11" i="9"/>
  <c r="I11" i="9"/>
  <c r="O10" i="9"/>
  <c r="N10" i="9"/>
  <c r="J10" i="9"/>
  <c r="I10" i="9"/>
  <c r="O9" i="9"/>
  <c r="N9" i="9"/>
  <c r="J9" i="9"/>
  <c r="I9" i="9"/>
  <c r="O8" i="9"/>
  <c r="N8" i="9"/>
  <c r="J8" i="9"/>
  <c r="I8" i="9"/>
  <c r="O7" i="9"/>
  <c r="N7" i="9"/>
  <c r="J7" i="9"/>
  <c r="I7" i="9"/>
  <c r="O6" i="9"/>
  <c r="O152" i="9" s="1"/>
  <c r="O3" i="9" s="1"/>
  <c r="N6" i="9"/>
  <c r="J6" i="9"/>
  <c r="I6" i="9"/>
  <c r="I152" i="9" s="1"/>
  <c r="I3" i="9" s="1"/>
  <c r="O5" i="9"/>
  <c r="N5" i="9"/>
  <c r="N152" i="9" s="1"/>
  <c r="N3" i="9" s="1"/>
  <c r="J5" i="9"/>
  <c r="J152" i="9" s="1"/>
  <c r="J3" i="9" s="1"/>
  <c r="I5" i="9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5" i="8"/>
  <c r="A153" i="8"/>
  <c r="K151" i="8"/>
  <c r="H151" i="8"/>
  <c r="K150" i="8"/>
  <c r="H150" i="8"/>
  <c r="K149" i="8"/>
  <c r="H149" i="8"/>
  <c r="K148" i="8"/>
  <c r="H148" i="8"/>
  <c r="K147" i="8"/>
  <c r="H147" i="8"/>
  <c r="K146" i="8"/>
  <c r="H146" i="8"/>
  <c r="K145" i="8"/>
  <c r="H145" i="8"/>
  <c r="K144" i="8"/>
  <c r="H144" i="8"/>
  <c r="K143" i="8"/>
  <c r="H143" i="8"/>
  <c r="K142" i="8"/>
  <c r="H142" i="8"/>
  <c r="K141" i="8"/>
  <c r="H141" i="8"/>
  <c r="K140" i="8"/>
  <c r="H140" i="8"/>
  <c r="K139" i="8"/>
  <c r="H139" i="8"/>
  <c r="K138" i="8"/>
  <c r="H138" i="8"/>
  <c r="K137" i="8"/>
  <c r="H137" i="8"/>
  <c r="K136" i="8"/>
  <c r="H136" i="8"/>
  <c r="K135" i="8"/>
  <c r="H135" i="8"/>
  <c r="K134" i="8"/>
  <c r="H134" i="8"/>
  <c r="K133" i="8"/>
  <c r="H133" i="8"/>
  <c r="K132" i="8"/>
  <c r="H132" i="8"/>
  <c r="K131" i="8"/>
  <c r="H131" i="8"/>
  <c r="K130" i="8"/>
  <c r="H130" i="8"/>
  <c r="K129" i="8"/>
  <c r="H129" i="8"/>
  <c r="K128" i="8"/>
  <c r="H128" i="8"/>
  <c r="K127" i="8"/>
  <c r="H127" i="8"/>
  <c r="K126" i="8"/>
  <c r="H126" i="8"/>
  <c r="K125" i="8"/>
  <c r="H125" i="8"/>
  <c r="K124" i="8"/>
  <c r="H124" i="8"/>
  <c r="K123" i="8"/>
  <c r="H123" i="8"/>
  <c r="K122" i="8"/>
  <c r="H122" i="8"/>
  <c r="K121" i="8"/>
  <c r="H121" i="8"/>
  <c r="K120" i="8"/>
  <c r="H120" i="8"/>
  <c r="K119" i="8"/>
  <c r="H119" i="8"/>
  <c r="K118" i="8"/>
  <c r="H118" i="8"/>
  <c r="K117" i="8"/>
  <c r="H117" i="8"/>
  <c r="K116" i="8"/>
  <c r="H116" i="8"/>
  <c r="K115" i="8"/>
  <c r="H115" i="8"/>
  <c r="K114" i="8"/>
  <c r="H114" i="8"/>
  <c r="K113" i="8"/>
  <c r="H113" i="8"/>
  <c r="K112" i="8"/>
  <c r="H112" i="8"/>
  <c r="K111" i="8"/>
  <c r="H111" i="8"/>
  <c r="K110" i="8"/>
  <c r="H110" i="8"/>
  <c r="K109" i="8"/>
  <c r="H109" i="8"/>
  <c r="K108" i="8"/>
  <c r="H108" i="8"/>
  <c r="K107" i="8"/>
  <c r="H107" i="8"/>
  <c r="K106" i="8"/>
  <c r="H106" i="8"/>
  <c r="K105" i="8"/>
  <c r="H105" i="8"/>
  <c r="K104" i="8"/>
  <c r="H104" i="8"/>
  <c r="K103" i="8"/>
  <c r="H103" i="8"/>
  <c r="K102" i="8"/>
  <c r="H102" i="8"/>
  <c r="K101" i="8"/>
  <c r="H101" i="8"/>
  <c r="K100" i="8"/>
  <c r="H100" i="8"/>
  <c r="K99" i="8"/>
  <c r="H99" i="8"/>
  <c r="K98" i="8"/>
  <c r="H98" i="8"/>
  <c r="K97" i="8"/>
  <c r="H97" i="8"/>
  <c r="K96" i="8"/>
  <c r="H96" i="8"/>
  <c r="K95" i="8"/>
  <c r="H95" i="8"/>
  <c r="K94" i="8"/>
  <c r="H94" i="8"/>
  <c r="K93" i="8"/>
  <c r="H93" i="8"/>
  <c r="K92" i="8"/>
  <c r="H92" i="8"/>
  <c r="K91" i="8"/>
  <c r="H91" i="8"/>
  <c r="K90" i="8"/>
  <c r="H90" i="8"/>
  <c r="K89" i="8"/>
  <c r="H89" i="8"/>
  <c r="K88" i="8"/>
  <c r="H88" i="8"/>
  <c r="K87" i="8"/>
  <c r="H87" i="8"/>
  <c r="K86" i="8"/>
  <c r="H86" i="8"/>
  <c r="K85" i="8"/>
  <c r="H85" i="8"/>
  <c r="K84" i="8"/>
  <c r="H84" i="8"/>
  <c r="K83" i="8"/>
  <c r="H83" i="8"/>
  <c r="K82" i="8"/>
  <c r="H82" i="8"/>
  <c r="K81" i="8"/>
  <c r="H81" i="8"/>
  <c r="K80" i="8"/>
  <c r="H80" i="8"/>
  <c r="K79" i="8"/>
  <c r="H79" i="8"/>
  <c r="K78" i="8"/>
  <c r="H78" i="8"/>
  <c r="K77" i="8"/>
  <c r="H77" i="8"/>
  <c r="K76" i="8"/>
  <c r="H76" i="8"/>
  <c r="K75" i="8"/>
  <c r="H75" i="8"/>
  <c r="K74" i="8"/>
  <c r="H74" i="8"/>
  <c r="K73" i="8"/>
  <c r="H73" i="8"/>
  <c r="K72" i="8"/>
  <c r="H72" i="8"/>
  <c r="K71" i="8"/>
  <c r="H71" i="8"/>
  <c r="K70" i="8"/>
  <c r="H70" i="8"/>
  <c r="K69" i="8"/>
  <c r="H69" i="8"/>
  <c r="K68" i="8"/>
  <c r="H68" i="8"/>
  <c r="K67" i="8"/>
  <c r="H67" i="8"/>
  <c r="K66" i="8"/>
  <c r="H66" i="8"/>
  <c r="K65" i="8"/>
  <c r="H65" i="8"/>
  <c r="K64" i="8"/>
  <c r="H64" i="8"/>
  <c r="K63" i="8"/>
  <c r="H63" i="8"/>
  <c r="K62" i="8"/>
  <c r="H62" i="8"/>
  <c r="K61" i="8"/>
  <c r="H61" i="8"/>
  <c r="K60" i="8"/>
  <c r="H60" i="8"/>
  <c r="K59" i="8"/>
  <c r="H59" i="8"/>
  <c r="K58" i="8"/>
  <c r="H58" i="8"/>
  <c r="K57" i="8"/>
  <c r="H57" i="8"/>
  <c r="K56" i="8"/>
  <c r="H56" i="8"/>
  <c r="K55" i="8"/>
  <c r="H55" i="8"/>
  <c r="K54" i="8"/>
  <c r="H54" i="8"/>
  <c r="K53" i="8"/>
  <c r="H53" i="8"/>
  <c r="K52" i="8"/>
  <c r="H52" i="8"/>
  <c r="K51" i="8"/>
  <c r="H51" i="8"/>
  <c r="K50" i="8"/>
  <c r="H50" i="8"/>
  <c r="K49" i="8"/>
  <c r="H49" i="8"/>
  <c r="K48" i="8"/>
  <c r="H48" i="8"/>
  <c r="K47" i="8"/>
  <c r="H47" i="8"/>
  <c r="K46" i="8"/>
  <c r="H46" i="8"/>
  <c r="K45" i="8"/>
  <c r="H45" i="8"/>
  <c r="K44" i="8"/>
  <c r="H44" i="8"/>
  <c r="K43" i="8"/>
  <c r="H43" i="8"/>
  <c r="K42" i="8"/>
  <c r="H42" i="8"/>
  <c r="K41" i="8"/>
  <c r="H41" i="8"/>
  <c r="K40" i="8"/>
  <c r="H40" i="8"/>
  <c r="K39" i="8"/>
  <c r="H39" i="8"/>
  <c r="K38" i="8"/>
  <c r="H38" i="8"/>
  <c r="K37" i="8"/>
  <c r="H37" i="8"/>
  <c r="K36" i="8"/>
  <c r="H36" i="8"/>
  <c r="K35" i="8"/>
  <c r="H35" i="8"/>
  <c r="K34" i="8"/>
  <c r="H34" i="8"/>
  <c r="K33" i="8"/>
  <c r="H33" i="8"/>
  <c r="K32" i="8"/>
  <c r="H32" i="8"/>
  <c r="K31" i="8"/>
  <c r="H31" i="8"/>
  <c r="K30" i="8"/>
  <c r="H30" i="8"/>
  <c r="K29" i="8"/>
  <c r="H29" i="8"/>
  <c r="K28" i="8"/>
  <c r="H28" i="8"/>
  <c r="K27" i="8"/>
  <c r="H27" i="8"/>
  <c r="K26" i="8"/>
  <c r="H26" i="8"/>
  <c r="K25" i="8"/>
  <c r="H25" i="8"/>
  <c r="K24" i="8"/>
  <c r="H24" i="8"/>
  <c r="K23" i="8"/>
  <c r="H23" i="8"/>
  <c r="K22" i="8"/>
  <c r="H22" i="8"/>
  <c r="K21" i="8"/>
  <c r="H21" i="8"/>
  <c r="K20" i="8"/>
  <c r="H20" i="8"/>
  <c r="K19" i="8"/>
  <c r="H19" i="8"/>
  <c r="K18" i="8"/>
  <c r="H18" i="8"/>
  <c r="K17" i="8"/>
  <c r="H17" i="8"/>
  <c r="K16" i="8"/>
  <c r="H16" i="8"/>
  <c r="K15" i="8"/>
  <c r="H15" i="8"/>
  <c r="K14" i="8"/>
  <c r="H14" i="8"/>
  <c r="K13" i="8"/>
  <c r="H13" i="8"/>
  <c r="K12" i="8"/>
  <c r="H12" i="8"/>
  <c r="K11" i="8"/>
  <c r="H11" i="8"/>
  <c r="K10" i="8"/>
  <c r="H10" i="8"/>
  <c r="K9" i="8"/>
  <c r="H9" i="8"/>
  <c r="K8" i="8"/>
  <c r="H8" i="8"/>
  <c r="K7" i="8"/>
  <c r="H7" i="8"/>
  <c r="K6" i="8"/>
  <c r="H6" i="8"/>
  <c r="K5" i="8"/>
  <c r="K153" i="8" s="1"/>
  <c r="K3" i="8" s="1"/>
  <c r="H5" i="8"/>
  <c r="H153" i="8" s="1"/>
  <c r="H3" i="8" s="1"/>
  <c r="D2" i="8"/>
  <c r="D151" i="8" s="1"/>
  <c r="E151" i="8" s="1"/>
  <c r="M147" i="3" l="1"/>
  <c r="M139" i="3"/>
  <c r="M131" i="3"/>
  <c r="M123" i="3"/>
  <c r="M115" i="3"/>
  <c r="M107" i="3"/>
  <c r="M99" i="3"/>
  <c r="M91" i="3"/>
  <c r="M83" i="3"/>
  <c r="M75" i="3"/>
  <c r="M67" i="3"/>
  <c r="M59" i="3"/>
  <c r="M51" i="3"/>
  <c r="M43" i="3"/>
  <c r="M35" i="3"/>
  <c r="M27" i="3"/>
  <c r="M19" i="3"/>
  <c r="M11" i="3"/>
  <c r="Q5" i="3"/>
  <c r="Q144" i="3"/>
  <c r="Q136" i="3"/>
  <c r="Q128" i="3"/>
  <c r="R3" i="5"/>
  <c r="D6" i="8"/>
  <c r="E6" i="8" s="1"/>
  <c r="D8" i="8"/>
  <c r="E8" i="8" s="1"/>
  <c r="D10" i="8"/>
  <c r="E10" i="8" s="1"/>
  <c r="D12" i="8"/>
  <c r="E12" i="8" s="1"/>
  <c r="D14" i="8"/>
  <c r="E14" i="8" s="1"/>
  <c r="D16" i="8"/>
  <c r="E16" i="8" s="1"/>
  <c r="D18" i="8"/>
  <c r="E18" i="8" s="1"/>
  <c r="D20" i="8"/>
  <c r="E20" i="8" s="1"/>
  <c r="D22" i="8"/>
  <c r="E22" i="8" s="1"/>
  <c r="D24" i="8"/>
  <c r="E24" i="8" s="1"/>
  <c r="D26" i="8"/>
  <c r="E26" i="8" s="1"/>
  <c r="D28" i="8"/>
  <c r="E28" i="8" s="1"/>
  <c r="D30" i="8"/>
  <c r="E30" i="8" s="1"/>
  <c r="D32" i="8"/>
  <c r="E32" i="8" s="1"/>
  <c r="D34" i="8"/>
  <c r="E34" i="8" s="1"/>
  <c r="D36" i="8"/>
  <c r="E36" i="8" s="1"/>
  <c r="D38" i="8"/>
  <c r="E38" i="8" s="1"/>
  <c r="D40" i="8"/>
  <c r="E40" i="8" s="1"/>
  <c r="D42" i="8"/>
  <c r="E42" i="8" s="1"/>
  <c r="D44" i="8"/>
  <c r="E44" i="8" s="1"/>
  <c r="D46" i="8"/>
  <c r="E46" i="8" s="1"/>
  <c r="D48" i="8"/>
  <c r="E48" i="8" s="1"/>
  <c r="D50" i="8"/>
  <c r="E50" i="8" s="1"/>
  <c r="D52" i="8"/>
  <c r="E52" i="8" s="1"/>
  <c r="D54" i="8"/>
  <c r="E54" i="8" s="1"/>
  <c r="D56" i="8"/>
  <c r="E56" i="8" s="1"/>
  <c r="D58" i="8"/>
  <c r="E58" i="8" s="1"/>
  <c r="D60" i="8"/>
  <c r="E60" i="8" s="1"/>
  <c r="D62" i="8"/>
  <c r="E62" i="8" s="1"/>
  <c r="D64" i="8"/>
  <c r="E64" i="8" s="1"/>
  <c r="D66" i="8"/>
  <c r="E66" i="8" s="1"/>
  <c r="D68" i="8"/>
  <c r="E68" i="8" s="1"/>
  <c r="D70" i="8"/>
  <c r="E70" i="8" s="1"/>
  <c r="D72" i="8"/>
  <c r="E72" i="8" s="1"/>
  <c r="D74" i="8"/>
  <c r="E74" i="8" s="1"/>
  <c r="D76" i="8"/>
  <c r="E76" i="8" s="1"/>
  <c r="D78" i="8"/>
  <c r="E78" i="8" s="1"/>
  <c r="D80" i="8"/>
  <c r="E80" i="8" s="1"/>
  <c r="D82" i="8"/>
  <c r="E82" i="8" s="1"/>
  <c r="D84" i="8"/>
  <c r="E84" i="8" s="1"/>
  <c r="D86" i="8"/>
  <c r="E86" i="8" s="1"/>
  <c r="D88" i="8"/>
  <c r="E88" i="8" s="1"/>
  <c r="D90" i="8"/>
  <c r="E90" i="8" s="1"/>
  <c r="D92" i="8"/>
  <c r="E92" i="8" s="1"/>
  <c r="D94" i="8"/>
  <c r="E94" i="8" s="1"/>
  <c r="D96" i="8"/>
  <c r="E96" i="8" s="1"/>
  <c r="D98" i="8"/>
  <c r="E98" i="8" s="1"/>
  <c r="D100" i="8"/>
  <c r="E100" i="8" s="1"/>
  <c r="D102" i="8"/>
  <c r="E102" i="8" s="1"/>
  <c r="D104" i="8"/>
  <c r="E104" i="8" s="1"/>
  <c r="D106" i="8"/>
  <c r="E106" i="8" s="1"/>
  <c r="D108" i="8"/>
  <c r="E108" i="8" s="1"/>
  <c r="D110" i="8"/>
  <c r="E110" i="8" s="1"/>
  <c r="D112" i="8"/>
  <c r="E112" i="8" s="1"/>
  <c r="D114" i="8"/>
  <c r="E114" i="8" s="1"/>
  <c r="D116" i="8"/>
  <c r="E116" i="8" s="1"/>
  <c r="D118" i="8"/>
  <c r="E118" i="8" s="1"/>
  <c r="D120" i="8"/>
  <c r="E120" i="8" s="1"/>
  <c r="D122" i="8"/>
  <c r="E122" i="8" s="1"/>
  <c r="D124" i="8"/>
  <c r="E124" i="8" s="1"/>
  <c r="D126" i="8"/>
  <c r="E126" i="8" s="1"/>
  <c r="D128" i="8"/>
  <c r="E128" i="8" s="1"/>
  <c r="D130" i="8"/>
  <c r="E130" i="8" s="1"/>
  <c r="D132" i="8"/>
  <c r="E132" i="8" s="1"/>
  <c r="D134" i="8"/>
  <c r="E134" i="8" s="1"/>
  <c r="D136" i="8"/>
  <c r="E136" i="8" s="1"/>
  <c r="D138" i="8"/>
  <c r="E138" i="8" s="1"/>
  <c r="D140" i="8"/>
  <c r="E140" i="8" s="1"/>
  <c r="D142" i="8"/>
  <c r="E142" i="8" s="1"/>
  <c r="D144" i="8"/>
  <c r="E144" i="8" s="1"/>
  <c r="D146" i="8"/>
  <c r="E146" i="8" s="1"/>
  <c r="D148" i="8"/>
  <c r="E148" i="8" s="1"/>
  <c r="D150" i="8"/>
  <c r="E150" i="8" s="1"/>
  <c r="D5" i="8"/>
  <c r="D7" i="8"/>
  <c r="E7" i="8" s="1"/>
  <c r="D9" i="8"/>
  <c r="E9" i="8" s="1"/>
  <c r="D11" i="8"/>
  <c r="E11" i="8" s="1"/>
  <c r="D13" i="8"/>
  <c r="E13" i="8" s="1"/>
  <c r="D15" i="8"/>
  <c r="E15" i="8" s="1"/>
  <c r="D17" i="8"/>
  <c r="E17" i="8" s="1"/>
  <c r="D19" i="8"/>
  <c r="E19" i="8" s="1"/>
  <c r="D21" i="8"/>
  <c r="E21" i="8" s="1"/>
  <c r="D23" i="8"/>
  <c r="E23" i="8" s="1"/>
  <c r="D25" i="8"/>
  <c r="E25" i="8" s="1"/>
  <c r="D27" i="8"/>
  <c r="E27" i="8" s="1"/>
  <c r="D29" i="8"/>
  <c r="E29" i="8" s="1"/>
  <c r="D31" i="8"/>
  <c r="E31" i="8" s="1"/>
  <c r="D33" i="8"/>
  <c r="E33" i="8" s="1"/>
  <c r="D35" i="8"/>
  <c r="E35" i="8" s="1"/>
  <c r="D37" i="8"/>
  <c r="E37" i="8" s="1"/>
  <c r="D39" i="8"/>
  <c r="E39" i="8" s="1"/>
  <c r="D41" i="8"/>
  <c r="E41" i="8" s="1"/>
  <c r="D43" i="8"/>
  <c r="E43" i="8" s="1"/>
  <c r="D45" i="8"/>
  <c r="E45" i="8" s="1"/>
  <c r="D47" i="8"/>
  <c r="E47" i="8" s="1"/>
  <c r="D49" i="8"/>
  <c r="E49" i="8" s="1"/>
  <c r="D51" i="8"/>
  <c r="E51" i="8" s="1"/>
  <c r="D53" i="8"/>
  <c r="E53" i="8" s="1"/>
  <c r="D55" i="8"/>
  <c r="E55" i="8" s="1"/>
  <c r="D57" i="8"/>
  <c r="E57" i="8" s="1"/>
  <c r="D59" i="8"/>
  <c r="E59" i="8" s="1"/>
  <c r="D61" i="8"/>
  <c r="E61" i="8" s="1"/>
  <c r="D63" i="8"/>
  <c r="E63" i="8" s="1"/>
  <c r="D65" i="8"/>
  <c r="E65" i="8" s="1"/>
  <c r="D67" i="8"/>
  <c r="E67" i="8" s="1"/>
  <c r="D69" i="8"/>
  <c r="E69" i="8" s="1"/>
  <c r="D71" i="8"/>
  <c r="E71" i="8" s="1"/>
  <c r="D73" i="8"/>
  <c r="E73" i="8" s="1"/>
  <c r="D75" i="8"/>
  <c r="E75" i="8" s="1"/>
  <c r="D77" i="8"/>
  <c r="E77" i="8" s="1"/>
  <c r="D79" i="8"/>
  <c r="E79" i="8" s="1"/>
  <c r="D81" i="8"/>
  <c r="E81" i="8" s="1"/>
  <c r="D83" i="8"/>
  <c r="E83" i="8" s="1"/>
  <c r="D85" i="8"/>
  <c r="E85" i="8" s="1"/>
  <c r="D87" i="8"/>
  <c r="E87" i="8" s="1"/>
  <c r="D89" i="8"/>
  <c r="E89" i="8" s="1"/>
  <c r="D91" i="8"/>
  <c r="E91" i="8" s="1"/>
  <c r="D93" i="8"/>
  <c r="E93" i="8" s="1"/>
  <c r="D95" i="8"/>
  <c r="E95" i="8" s="1"/>
  <c r="D97" i="8"/>
  <c r="E97" i="8" s="1"/>
  <c r="D99" i="8"/>
  <c r="E99" i="8" s="1"/>
  <c r="D101" i="8"/>
  <c r="E101" i="8" s="1"/>
  <c r="D103" i="8"/>
  <c r="E103" i="8" s="1"/>
  <c r="D105" i="8"/>
  <c r="E105" i="8" s="1"/>
  <c r="D107" i="8"/>
  <c r="E107" i="8" s="1"/>
  <c r="D109" i="8"/>
  <c r="E109" i="8" s="1"/>
  <c r="D111" i="8"/>
  <c r="E111" i="8" s="1"/>
  <c r="D113" i="8"/>
  <c r="E113" i="8" s="1"/>
  <c r="D115" i="8"/>
  <c r="E115" i="8" s="1"/>
  <c r="D117" i="8"/>
  <c r="E117" i="8" s="1"/>
  <c r="D119" i="8"/>
  <c r="E119" i="8" s="1"/>
  <c r="D121" i="8"/>
  <c r="E121" i="8" s="1"/>
  <c r="D123" i="8"/>
  <c r="E123" i="8" s="1"/>
  <c r="D125" i="8"/>
  <c r="E125" i="8" s="1"/>
  <c r="D127" i="8"/>
  <c r="E127" i="8" s="1"/>
  <c r="D129" i="8"/>
  <c r="E129" i="8" s="1"/>
  <c r="D131" i="8"/>
  <c r="E131" i="8" s="1"/>
  <c r="D133" i="8"/>
  <c r="E133" i="8" s="1"/>
  <c r="D135" i="8"/>
  <c r="E135" i="8" s="1"/>
  <c r="D137" i="8"/>
  <c r="E137" i="8" s="1"/>
  <c r="D139" i="8"/>
  <c r="E139" i="8" s="1"/>
  <c r="D141" i="8"/>
  <c r="E141" i="8" s="1"/>
  <c r="D143" i="8"/>
  <c r="E143" i="8" s="1"/>
  <c r="D145" i="8"/>
  <c r="E145" i="8" s="1"/>
  <c r="D147" i="8"/>
  <c r="E147" i="8" s="1"/>
  <c r="D149" i="8"/>
  <c r="E149" i="8" s="1"/>
  <c r="D153" i="8" l="1"/>
  <c r="D3" i="8" s="1"/>
  <c r="E5" i="8"/>
  <c r="E153" i="8" s="1"/>
  <c r="E3" i="8" s="1"/>
  <c r="A152" i="7" l="1"/>
  <c r="J151" i="7"/>
  <c r="K151" i="7" s="1"/>
  <c r="H151" i="7"/>
  <c r="G151" i="7"/>
  <c r="J150" i="7"/>
  <c r="K150" i="7" s="1"/>
  <c r="H150" i="7"/>
  <c r="G150" i="7"/>
  <c r="K149" i="7"/>
  <c r="J149" i="7"/>
  <c r="H149" i="7"/>
  <c r="G149" i="7"/>
  <c r="K148" i="7"/>
  <c r="J148" i="7"/>
  <c r="H148" i="7"/>
  <c r="G148" i="7"/>
  <c r="K147" i="7"/>
  <c r="J147" i="7"/>
  <c r="H147" i="7"/>
  <c r="G147" i="7"/>
  <c r="K146" i="7"/>
  <c r="J146" i="7"/>
  <c r="H146" i="7"/>
  <c r="G146" i="7"/>
  <c r="K145" i="7"/>
  <c r="J145" i="7"/>
  <c r="H145" i="7"/>
  <c r="G145" i="7"/>
  <c r="K144" i="7"/>
  <c r="J144" i="7"/>
  <c r="H144" i="7"/>
  <c r="G144" i="7"/>
  <c r="K143" i="7"/>
  <c r="J143" i="7"/>
  <c r="H143" i="7"/>
  <c r="G143" i="7"/>
  <c r="K142" i="7"/>
  <c r="J142" i="7"/>
  <c r="H142" i="7"/>
  <c r="G142" i="7"/>
  <c r="K141" i="7"/>
  <c r="J141" i="7"/>
  <c r="H141" i="7"/>
  <c r="G141" i="7"/>
  <c r="K140" i="7"/>
  <c r="J140" i="7"/>
  <c r="H140" i="7"/>
  <c r="G140" i="7"/>
  <c r="K139" i="7"/>
  <c r="J139" i="7"/>
  <c r="H139" i="7"/>
  <c r="G139" i="7"/>
  <c r="K138" i="7"/>
  <c r="J138" i="7"/>
  <c r="H138" i="7"/>
  <c r="G138" i="7"/>
  <c r="K137" i="7"/>
  <c r="J137" i="7"/>
  <c r="H137" i="7"/>
  <c r="G137" i="7"/>
  <c r="K136" i="7"/>
  <c r="J136" i="7"/>
  <c r="H136" i="7"/>
  <c r="G136" i="7"/>
  <c r="K135" i="7"/>
  <c r="J135" i="7"/>
  <c r="H135" i="7"/>
  <c r="G135" i="7"/>
  <c r="K134" i="7"/>
  <c r="J134" i="7"/>
  <c r="H134" i="7"/>
  <c r="G134" i="7"/>
  <c r="K133" i="7"/>
  <c r="J133" i="7"/>
  <c r="H133" i="7"/>
  <c r="G133" i="7"/>
  <c r="K132" i="7"/>
  <c r="J132" i="7"/>
  <c r="H132" i="7"/>
  <c r="G132" i="7"/>
  <c r="K131" i="7"/>
  <c r="J131" i="7"/>
  <c r="H131" i="7"/>
  <c r="G131" i="7"/>
  <c r="K130" i="7"/>
  <c r="J130" i="7"/>
  <c r="H130" i="7"/>
  <c r="G130" i="7"/>
  <c r="K129" i="7"/>
  <c r="J129" i="7"/>
  <c r="H129" i="7"/>
  <c r="G129" i="7"/>
  <c r="K128" i="7"/>
  <c r="J128" i="7"/>
  <c r="H128" i="7"/>
  <c r="G128" i="7"/>
  <c r="K127" i="7"/>
  <c r="J127" i="7"/>
  <c r="H127" i="7"/>
  <c r="G127" i="7"/>
  <c r="K126" i="7"/>
  <c r="J126" i="7"/>
  <c r="H126" i="7"/>
  <c r="G126" i="7"/>
  <c r="K125" i="7"/>
  <c r="J125" i="7"/>
  <c r="H125" i="7"/>
  <c r="G125" i="7"/>
  <c r="K124" i="7"/>
  <c r="J124" i="7"/>
  <c r="H124" i="7"/>
  <c r="G124" i="7"/>
  <c r="K123" i="7"/>
  <c r="J123" i="7"/>
  <c r="H123" i="7"/>
  <c r="G123" i="7"/>
  <c r="K122" i="7"/>
  <c r="J122" i="7"/>
  <c r="H122" i="7"/>
  <c r="G122" i="7"/>
  <c r="K121" i="7"/>
  <c r="J121" i="7"/>
  <c r="H121" i="7"/>
  <c r="G121" i="7"/>
  <c r="K120" i="7"/>
  <c r="J120" i="7"/>
  <c r="H120" i="7"/>
  <c r="G120" i="7"/>
  <c r="K119" i="7"/>
  <c r="J119" i="7"/>
  <c r="H119" i="7"/>
  <c r="G119" i="7"/>
  <c r="K118" i="7"/>
  <c r="J118" i="7"/>
  <c r="H118" i="7"/>
  <c r="G118" i="7"/>
  <c r="K117" i="7"/>
  <c r="J117" i="7"/>
  <c r="H117" i="7"/>
  <c r="G117" i="7"/>
  <c r="K116" i="7"/>
  <c r="J116" i="7"/>
  <c r="H116" i="7"/>
  <c r="G116" i="7"/>
  <c r="K115" i="7"/>
  <c r="J115" i="7"/>
  <c r="H115" i="7"/>
  <c r="G115" i="7"/>
  <c r="K114" i="7"/>
  <c r="J114" i="7"/>
  <c r="H114" i="7"/>
  <c r="G114" i="7"/>
  <c r="K113" i="7"/>
  <c r="J113" i="7"/>
  <c r="H113" i="7"/>
  <c r="G113" i="7"/>
  <c r="K112" i="7"/>
  <c r="J112" i="7"/>
  <c r="H112" i="7"/>
  <c r="G112" i="7"/>
  <c r="K111" i="7"/>
  <c r="J111" i="7"/>
  <c r="H111" i="7"/>
  <c r="G111" i="7"/>
  <c r="K110" i="7"/>
  <c r="J110" i="7"/>
  <c r="H110" i="7"/>
  <c r="G110" i="7"/>
  <c r="K109" i="7"/>
  <c r="J109" i="7"/>
  <c r="H109" i="7"/>
  <c r="G109" i="7"/>
  <c r="K108" i="7"/>
  <c r="J108" i="7"/>
  <c r="H108" i="7"/>
  <c r="G108" i="7"/>
  <c r="K107" i="7"/>
  <c r="J107" i="7"/>
  <c r="G107" i="7"/>
  <c r="H107" i="7" s="1"/>
  <c r="K106" i="7"/>
  <c r="J106" i="7"/>
  <c r="H106" i="7"/>
  <c r="G106" i="7"/>
  <c r="K105" i="7"/>
  <c r="J105" i="7"/>
  <c r="H105" i="7"/>
  <c r="G105" i="7"/>
  <c r="K104" i="7"/>
  <c r="J104" i="7"/>
  <c r="H104" i="7"/>
  <c r="G104" i="7"/>
  <c r="K103" i="7"/>
  <c r="J103" i="7"/>
  <c r="H103" i="7"/>
  <c r="G103" i="7"/>
  <c r="K102" i="7"/>
  <c r="J102" i="7"/>
  <c r="H102" i="7"/>
  <c r="G102" i="7"/>
  <c r="K101" i="7"/>
  <c r="J101" i="7"/>
  <c r="H101" i="7"/>
  <c r="G101" i="7"/>
  <c r="K100" i="7"/>
  <c r="J100" i="7"/>
  <c r="H100" i="7"/>
  <c r="G100" i="7"/>
  <c r="K99" i="7"/>
  <c r="J99" i="7"/>
  <c r="H99" i="7"/>
  <c r="G99" i="7"/>
  <c r="K98" i="7"/>
  <c r="J98" i="7"/>
  <c r="H98" i="7"/>
  <c r="G98" i="7"/>
  <c r="K97" i="7"/>
  <c r="J97" i="7"/>
  <c r="H97" i="7"/>
  <c r="G97" i="7"/>
  <c r="K96" i="7"/>
  <c r="J96" i="7"/>
  <c r="H96" i="7"/>
  <c r="G96" i="7"/>
  <c r="K95" i="7"/>
  <c r="J95" i="7"/>
  <c r="H95" i="7"/>
  <c r="G95" i="7"/>
  <c r="K94" i="7"/>
  <c r="J94" i="7"/>
  <c r="H94" i="7"/>
  <c r="G94" i="7"/>
  <c r="K93" i="7"/>
  <c r="J93" i="7"/>
  <c r="H93" i="7"/>
  <c r="G93" i="7"/>
  <c r="K92" i="7"/>
  <c r="J92" i="7"/>
  <c r="H92" i="7"/>
  <c r="G92" i="7"/>
  <c r="K91" i="7"/>
  <c r="J91" i="7"/>
  <c r="H91" i="7"/>
  <c r="G91" i="7"/>
  <c r="K90" i="7"/>
  <c r="J90" i="7"/>
  <c r="H90" i="7"/>
  <c r="G90" i="7"/>
  <c r="K89" i="7"/>
  <c r="J89" i="7"/>
  <c r="H89" i="7"/>
  <c r="G89" i="7"/>
  <c r="K88" i="7"/>
  <c r="J88" i="7"/>
  <c r="H88" i="7"/>
  <c r="G88" i="7"/>
  <c r="K87" i="7"/>
  <c r="J87" i="7"/>
  <c r="H87" i="7"/>
  <c r="G87" i="7"/>
  <c r="K86" i="7"/>
  <c r="J86" i="7"/>
  <c r="H86" i="7"/>
  <c r="G86" i="7"/>
  <c r="K85" i="7"/>
  <c r="J85" i="7"/>
  <c r="H85" i="7"/>
  <c r="G85" i="7"/>
  <c r="K84" i="7"/>
  <c r="J84" i="7"/>
  <c r="H84" i="7"/>
  <c r="G84" i="7"/>
  <c r="K83" i="7"/>
  <c r="J83" i="7"/>
  <c r="H83" i="7"/>
  <c r="G83" i="7"/>
  <c r="K82" i="7"/>
  <c r="J82" i="7"/>
  <c r="H82" i="7"/>
  <c r="G82" i="7"/>
  <c r="K81" i="7"/>
  <c r="J81" i="7"/>
  <c r="H81" i="7"/>
  <c r="G81" i="7"/>
  <c r="K80" i="7"/>
  <c r="J80" i="7"/>
  <c r="H80" i="7"/>
  <c r="G80" i="7"/>
  <c r="K79" i="7"/>
  <c r="J79" i="7"/>
  <c r="H79" i="7"/>
  <c r="G79" i="7"/>
  <c r="K78" i="7"/>
  <c r="J78" i="7"/>
  <c r="H78" i="7"/>
  <c r="G78" i="7"/>
  <c r="K77" i="7"/>
  <c r="J77" i="7"/>
  <c r="H77" i="7"/>
  <c r="G77" i="7"/>
  <c r="K76" i="7"/>
  <c r="J76" i="7"/>
  <c r="H76" i="7"/>
  <c r="G76" i="7"/>
  <c r="K75" i="7"/>
  <c r="J75" i="7"/>
  <c r="H75" i="7"/>
  <c r="G75" i="7"/>
  <c r="K74" i="7"/>
  <c r="J74" i="7"/>
  <c r="H74" i="7"/>
  <c r="G74" i="7"/>
  <c r="K73" i="7"/>
  <c r="J73" i="7"/>
  <c r="H73" i="7"/>
  <c r="G73" i="7"/>
  <c r="K72" i="7"/>
  <c r="J72" i="7"/>
  <c r="H72" i="7"/>
  <c r="G72" i="7"/>
  <c r="K71" i="7"/>
  <c r="J71" i="7"/>
  <c r="H71" i="7"/>
  <c r="G71" i="7"/>
  <c r="K70" i="7"/>
  <c r="J70" i="7"/>
  <c r="H70" i="7"/>
  <c r="G70" i="7"/>
  <c r="K69" i="7"/>
  <c r="J69" i="7"/>
  <c r="H69" i="7"/>
  <c r="G69" i="7"/>
  <c r="K68" i="7"/>
  <c r="J68" i="7"/>
  <c r="H68" i="7"/>
  <c r="G68" i="7"/>
  <c r="K67" i="7"/>
  <c r="J67" i="7"/>
  <c r="H67" i="7"/>
  <c r="G67" i="7"/>
  <c r="K66" i="7"/>
  <c r="J66" i="7"/>
  <c r="H66" i="7"/>
  <c r="G66" i="7"/>
  <c r="K65" i="7"/>
  <c r="J65" i="7"/>
  <c r="H65" i="7"/>
  <c r="G65" i="7"/>
  <c r="K64" i="7"/>
  <c r="J64" i="7"/>
  <c r="H64" i="7"/>
  <c r="G64" i="7"/>
  <c r="K63" i="7"/>
  <c r="J63" i="7"/>
  <c r="H63" i="7"/>
  <c r="G63" i="7"/>
  <c r="K62" i="7"/>
  <c r="J62" i="7"/>
  <c r="H62" i="7"/>
  <c r="G62" i="7"/>
  <c r="K61" i="7"/>
  <c r="J61" i="7"/>
  <c r="H61" i="7"/>
  <c r="G61" i="7"/>
  <c r="K60" i="7"/>
  <c r="J60" i="7"/>
  <c r="H60" i="7"/>
  <c r="G60" i="7"/>
  <c r="K59" i="7"/>
  <c r="J59" i="7"/>
  <c r="H59" i="7"/>
  <c r="G59" i="7"/>
  <c r="K58" i="7"/>
  <c r="J58" i="7"/>
  <c r="H58" i="7"/>
  <c r="G58" i="7"/>
  <c r="K57" i="7"/>
  <c r="J57" i="7"/>
  <c r="H57" i="7"/>
  <c r="G57" i="7"/>
  <c r="K56" i="7"/>
  <c r="J56" i="7"/>
  <c r="H56" i="7"/>
  <c r="G56" i="7"/>
  <c r="K55" i="7"/>
  <c r="J55" i="7"/>
  <c r="H55" i="7"/>
  <c r="G55" i="7"/>
  <c r="K54" i="7"/>
  <c r="J54" i="7"/>
  <c r="H54" i="7"/>
  <c r="G54" i="7"/>
  <c r="K53" i="7"/>
  <c r="J53" i="7"/>
  <c r="H53" i="7"/>
  <c r="G53" i="7"/>
  <c r="K52" i="7"/>
  <c r="J52" i="7"/>
  <c r="H52" i="7"/>
  <c r="G52" i="7"/>
  <c r="K51" i="7"/>
  <c r="J51" i="7"/>
  <c r="H51" i="7"/>
  <c r="G51" i="7"/>
  <c r="K50" i="7"/>
  <c r="J50" i="7"/>
  <c r="H50" i="7"/>
  <c r="G50" i="7"/>
  <c r="K49" i="7"/>
  <c r="J49" i="7"/>
  <c r="H49" i="7"/>
  <c r="G49" i="7"/>
  <c r="K48" i="7"/>
  <c r="J48" i="7"/>
  <c r="H48" i="7"/>
  <c r="G48" i="7"/>
  <c r="K47" i="7"/>
  <c r="J47" i="7"/>
  <c r="H47" i="7"/>
  <c r="G47" i="7"/>
  <c r="K46" i="7"/>
  <c r="J46" i="7"/>
  <c r="H46" i="7"/>
  <c r="G46" i="7"/>
  <c r="K45" i="7"/>
  <c r="J45" i="7"/>
  <c r="H45" i="7"/>
  <c r="G45" i="7"/>
  <c r="K44" i="7"/>
  <c r="J44" i="7"/>
  <c r="H44" i="7"/>
  <c r="G44" i="7"/>
  <c r="K43" i="7"/>
  <c r="J43" i="7"/>
  <c r="H43" i="7"/>
  <c r="G43" i="7"/>
  <c r="K42" i="7"/>
  <c r="J42" i="7"/>
  <c r="H42" i="7"/>
  <c r="G42" i="7"/>
  <c r="K41" i="7"/>
  <c r="J41" i="7"/>
  <c r="H41" i="7"/>
  <c r="G41" i="7"/>
  <c r="K40" i="7"/>
  <c r="J40" i="7"/>
  <c r="H40" i="7"/>
  <c r="G40" i="7"/>
  <c r="K39" i="7"/>
  <c r="J39" i="7"/>
  <c r="H39" i="7"/>
  <c r="G39" i="7"/>
  <c r="K38" i="7"/>
  <c r="J38" i="7"/>
  <c r="H38" i="7"/>
  <c r="G38" i="7"/>
  <c r="K37" i="7"/>
  <c r="J37" i="7"/>
  <c r="H37" i="7"/>
  <c r="G37" i="7"/>
  <c r="K36" i="7"/>
  <c r="J36" i="7"/>
  <c r="H36" i="7"/>
  <c r="G36" i="7"/>
  <c r="K35" i="7"/>
  <c r="J35" i="7"/>
  <c r="H35" i="7"/>
  <c r="G35" i="7"/>
  <c r="K34" i="7"/>
  <c r="J34" i="7"/>
  <c r="H34" i="7"/>
  <c r="G34" i="7"/>
  <c r="K33" i="7"/>
  <c r="J33" i="7"/>
  <c r="H33" i="7"/>
  <c r="G33" i="7"/>
  <c r="K32" i="7"/>
  <c r="J32" i="7"/>
  <c r="H32" i="7"/>
  <c r="G32" i="7"/>
  <c r="K31" i="7"/>
  <c r="J31" i="7"/>
  <c r="H31" i="7"/>
  <c r="G31" i="7"/>
  <c r="K30" i="7"/>
  <c r="J30" i="7"/>
  <c r="H30" i="7"/>
  <c r="G30" i="7"/>
  <c r="K29" i="7"/>
  <c r="J29" i="7"/>
  <c r="H29" i="7"/>
  <c r="G29" i="7"/>
  <c r="K28" i="7"/>
  <c r="J28" i="7"/>
  <c r="H28" i="7"/>
  <c r="G28" i="7"/>
  <c r="K27" i="7"/>
  <c r="J27" i="7"/>
  <c r="H27" i="7"/>
  <c r="G27" i="7"/>
  <c r="K26" i="7"/>
  <c r="J26" i="7"/>
  <c r="H26" i="7"/>
  <c r="G26" i="7"/>
  <c r="K25" i="7"/>
  <c r="J25" i="7"/>
  <c r="H25" i="7"/>
  <c r="G25" i="7"/>
  <c r="K24" i="7"/>
  <c r="J24" i="7"/>
  <c r="H24" i="7"/>
  <c r="G24" i="7"/>
  <c r="K23" i="7"/>
  <c r="J23" i="7"/>
  <c r="H23" i="7"/>
  <c r="G23" i="7"/>
  <c r="K22" i="7"/>
  <c r="J22" i="7"/>
  <c r="H22" i="7"/>
  <c r="G22" i="7"/>
  <c r="K21" i="7"/>
  <c r="J21" i="7"/>
  <c r="H21" i="7"/>
  <c r="G21" i="7"/>
  <c r="K20" i="7"/>
  <c r="J20" i="7"/>
  <c r="H20" i="7"/>
  <c r="G20" i="7"/>
  <c r="K19" i="7"/>
  <c r="J19" i="7"/>
  <c r="H19" i="7"/>
  <c r="G19" i="7"/>
  <c r="K18" i="7"/>
  <c r="J18" i="7"/>
  <c r="H18" i="7"/>
  <c r="G18" i="7"/>
  <c r="K17" i="7"/>
  <c r="J17" i="7"/>
  <c r="H17" i="7"/>
  <c r="G17" i="7"/>
  <c r="K16" i="7"/>
  <c r="J16" i="7"/>
  <c r="H16" i="7"/>
  <c r="G16" i="7"/>
  <c r="K15" i="7"/>
  <c r="J15" i="7"/>
  <c r="H15" i="7"/>
  <c r="G15" i="7"/>
  <c r="K14" i="7"/>
  <c r="J14" i="7"/>
  <c r="H14" i="7"/>
  <c r="G14" i="7"/>
  <c r="K13" i="7"/>
  <c r="J13" i="7"/>
  <c r="H13" i="7"/>
  <c r="G13" i="7"/>
  <c r="K12" i="7"/>
  <c r="J12" i="7"/>
  <c r="H12" i="7"/>
  <c r="G12" i="7"/>
  <c r="K11" i="7"/>
  <c r="J11" i="7"/>
  <c r="H11" i="7"/>
  <c r="G11" i="7"/>
  <c r="K10" i="7"/>
  <c r="J10" i="7"/>
  <c r="H10" i="7"/>
  <c r="G10" i="7"/>
  <c r="K9" i="7"/>
  <c r="J9" i="7"/>
  <c r="H9" i="7"/>
  <c r="G9" i="7"/>
  <c r="K8" i="7"/>
  <c r="J8" i="7"/>
  <c r="H8" i="7"/>
  <c r="G8" i="7"/>
  <c r="K7" i="7"/>
  <c r="J7" i="7"/>
  <c r="H7" i="7"/>
  <c r="G7" i="7"/>
  <c r="K6" i="7"/>
  <c r="J6" i="7"/>
  <c r="H6" i="7"/>
  <c r="G6" i="7"/>
  <c r="K5" i="7"/>
  <c r="J5" i="7"/>
  <c r="J152" i="7" s="1"/>
  <c r="J3" i="7" s="1"/>
  <c r="H5" i="7"/>
  <c r="G5" i="7"/>
  <c r="G152" i="7" s="1"/>
  <c r="G3" i="7" s="1"/>
  <c r="G15" i="3" l="1"/>
  <c r="I15" i="3" s="1"/>
  <c r="H15" i="3"/>
  <c r="C15" i="3"/>
  <c r="E15" i="3" s="1"/>
  <c r="D15" i="3"/>
  <c r="K148" i="6"/>
  <c r="J148" i="6"/>
  <c r="L148" i="6" s="1"/>
  <c r="I148" i="6"/>
  <c r="M148" i="6" s="1"/>
  <c r="E148" i="6"/>
  <c r="D148" i="6"/>
  <c r="C148" i="6"/>
  <c r="G148" i="6" s="1"/>
  <c r="M147" i="6"/>
  <c r="L147" i="6"/>
  <c r="K147" i="6"/>
  <c r="J147" i="6"/>
  <c r="I147" i="6"/>
  <c r="E147" i="6"/>
  <c r="D147" i="6"/>
  <c r="C147" i="6"/>
  <c r="F147" i="6" s="1"/>
  <c r="K146" i="6"/>
  <c r="J146" i="6"/>
  <c r="I146" i="6"/>
  <c r="M146" i="6" s="1"/>
  <c r="F146" i="6"/>
  <c r="E146" i="6"/>
  <c r="G146" i="6" s="1"/>
  <c r="D146" i="6"/>
  <c r="C146" i="6"/>
  <c r="K145" i="6"/>
  <c r="J145" i="6"/>
  <c r="I145" i="6"/>
  <c r="M145" i="6" s="1"/>
  <c r="G145" i="6"/>
  <c r="F145" i="6"/>
  <c r="E145" i="6"/>
  <c r="D145" i="6"/>
  <c r="C145" i="6"/>
  <c r="K144" i="6"/>
  <c r="J144" i="6"/>
  <c r="I144" i="6"/>
  <c r="M144" i="6" s="1"/>
  <c r="E144" i="6"/>
  <c r="D144" i="6"/>
  <c r="C144" i="6"/>
  <c r="G144" i="6" s="1"/>
  <c r="M143" i="6"/>
  <c r="L143" i="6"/>
  <c r="K143" i="6"/>
  <c r="J143" i="6"/>
  <c r="I143" i="6"/>
  <c r="E143" i="6"/>
  <c r="D143" i="6"/>
  <c r="C143" i="6"/>
  <c r="F143" i="6" s="1"/>
  <c r="K142" i="6"/>
  <c r="J142" i="6"/>
  <c r="I142" i="6"/>
  <c r="M142" i="6" s="1"/>
  <c r="F142" i="6"/>
  <c r="E142" i="6"/>
  <c r="G142" i="6" s="1"/>
  <c r="D142" i="6"/>
  <c r="C142" i="6"/>
  <c r="K141" i="6"/>
  <c r="J141" i="6"/>
  <c r="I141" i="6"/>
  <c r="M141" i="6" s="1"/>
  <c r="G141" i="6"/>
  <c r="E141" i="6"/>
  <c r="D141" i="6"/>
  <c r="C141" i="6"/>
  <c r="F141" i="6" s="1"/>
  <c r="K140" i="6"/>
  <c r="J140" i="6"/>
  <c r="I140" i="6"/>
  <c r="M140" i="6" s="1"/>
  <c r="E140" i="6"/>
  <c r="D140" i="6"/>
  <c r="C140" i="6"/>
  <c r="G140" i="6" s="1"/>
  <c r="M139" i="6"/>
  <c r="L139" i="6"/>
  <c r="K139" i="6"/>
  <c r="J139" i="6"/>
  <c r="I139" i="6"/>
  <c r="E139" i="6"/>
  <c r="D139" i="6"/>
  <c r="C139" i="6"/>
  <c r="F139" i="6" s="1"/>
  <c r="K138" i="6"/>
  <c r="J138" i="6"/>
  <c r="I138" i="6"/>
  <c r="M138" i="6" s="1"/>
  <c r="F138" i="6"/>
  <c r="E138" i="6"/>
  <c r="G138" i="6" s="1"/>
  <c r="D138" i="6"/>
  <c r="C138" i="6"/>
  <c r="K137" i="6"/>
  <c r="J137" i="6"/>
  <c r="I137" i="6"/>
  <c r="M137" i="6" s="1"/>
  <c r="G137" i="6"/>
  <c r="E137" i="6"/>
  <c r="D137" i="6"/>
  <c r="C137" i="6"/>
  <c r="F137" i="6" s="1"/>
  <c r="K136" i="6"/>
  <c r="J136" i="6"/>
  <c r="I136" i="6"/>
  <c r="M136" i="6" s="1"/>
  <c r="E136" i="6"/>
  <c r="D136" i="6"/>
  <c r="C136" i="6"/>
  <c r="G136" i="6" s="1"/>
  <c r="M135" i="6"/>
  <c r="L135" i="6"/>
  <c r="K135" i="6"/>
  <c r="J135" i="6"/>
  <c r="I135" i="6"/>
  <c r="E135" i="6"/>
  <c r="D135" i="6"/>
  <c r="C135" i="6"/>
  <c r="F135" i="6" s="1"/>
  <c r="K134" i="6"/>
  <c r="J134" i="6"/>
  <c r="I134" i="6"/>
  <c r="M134" i="6" s="1"/>
  <c r="F134" i="6"/>
  <c r="E134" i="6"/>
  <c r="G134" i="6" s="1"/>
  <c r="D134" i="6"/>
  <c r="C134" i="6"/>
  <c r="K133" i="6"/>
  <c r="J133" i="6"/>
  <c r="I133" i="6"/>
  <c r="M133" i="6" s="1"/>
  <c r="G133" i="6"/>
  <c r="E133" i="6"/>
  <c r="D133" i="6"/>
  <c r="C133" i="6"/>
  <c r="F133" i="6" s="1"/>
  <c r="K132" i="6"/>
  <c r="J132" i="6"/>
  <c r="L132" i="6" s="1"/>
  <c r="I132" i="6"/>
  <c r="M132" i="6" s="1"/>
  <c r="E132" i="6"/>
  <c r="D132" i="6"/>
  <c r="C132" i="6"/>
  <c r="G132" i="6" s="1"/>
  <c r="M131" i="6"/>
  <c r="L131" i="6"/>
  <c r="K131" i="6"/>
  <c r="J131" i="6"/>
  <c r="I131" i="6"/>
  <c r="E131" i="6"/>
  <c r="D131" i="6"/>
  <c r="C131" i="6"/>
  <c r="F131" i="6" s="1"/>
  <c r="K130" i="6"/>
  <c r="J130" i="6"/>
  <c r="I130" i="6"/>
  <c r="M130" i="6" s="1"/>
  <c r="F130" i="6"/>
  <c r="E130" i="6"/>
  <c r="G130" i="6" s="1"/>
  <c r="D130" i="6"/>
  <c r="C130" i="6"/>
  <c r="K129" i="6"/>
  <c r="J129" i="6"/>
  <c r="I129" i="6"/>
  <c r="M129" i="6" s="1"/>
  <c r="G129" i="6"/>
  <c r="E129" i="6"/>
  <c r="D129" i="6"/>
  <c r="C129" i="6"/>
  <c r="F129" i="6" s="1"/>
  <c r="K128" i="6"/>
  <c r="J128" i="6"/>
  <c r="I128" i="6"/>
  <c r="M128" i="6" s="1"/>
  <c r="E128" i="6"/>
  <c r="D128" i="6"/>
  <c r="C128" i="6"/>
  <c r="G128" i="6" s="1"/>
  <c r="M127" i="6"/>
  <c r="L127" i="6"/>
  <c r="K127" i="6"/>
  <c r="J127" i="6"/>
  <c r="I127" i="6"/>
  <c r="E127" i="6"/>
  <c r="D127" i="6"/>
  <c r="C127" i="6"/>
  <c r="F127" i="6" s="1"/>
  <c r="K126" i="6"/>
  <c r="J126" i="6"/>
  <c r="I126" i="6"/>
  <c r="M126" i="6" s="1"/>
  <c r="F126" i="6"/>
  <c r="E126" i="6"/>
  <c r="G126" i="6" s="1"/>
  <c r="D126" i="6"/>
  <c r="C126" i="6"/>
  <c r="K125" i="6"/>
  <c r="J125" i="6"/>
  <c r="I125" i="6"/>
  <c r="M125" i="6" s="1"/>
  <c r="G125" i="6"/>
  <c r="E125" i="6"/>
  <c r="D125" i="6"/>
  <c r="C125" i="6"/>
  <c r="F125" i="6" s="1"/>
  <c r="K124" i="6"/>
  <c r="J124" i="6"/>
  <c r="L124" i="6" s="1"/>
  <c r="I124" i="6"/>
  <c r="M124" i="6" s="1"/>
  <c r="E124" i="6"/>
  <c r="D124" i="6"/>
  <c r="C124" i="6"/>
  <c r="G124" i="6" s="1"/>
  <c r="M123" i="6"/>
  <c r="L123" i="6"/>
  <c r="K123" i="6"/>
  <c r="J123" i="6"/>
  <c r="I123" i="6"/>
  <c r="E123" i="6"/>
  <c r="D123" i="6"/>
  <c r="C123" i="6"/>
  <c r="F123" i="6" s="1"/>
  <c r="K122" i="6"/>
  <c r="J122" i="6"/>
  <c r="I122" i="6"/>
  <c r="M122" i="6" s="1"/>
  <c r="F122" i="6"/>
  <c r="E122" i="6"/>
  <c r="G122" i="6" s="1"/>
  <c r="D122" i="6"/>
  <c r="C122" i="6"/>
  <c r="K121" i="6"/>
  <c r="J121" i="6"/>
  <c r="I121" i="6"/>
  <c r="M121" i="6" s="1"/>
  <c r="G121" i="6"/>
  <c r="E121" i="6"/>
  <c r="D121" i="6"/>
  <c r="C121" i="6"/>
  <c r="F121" i="6" s="1"/>
  <c r="K120" i="6"/>
  <c r="J120" i="6"/>
  <c r="L120" i="6" s="1"/>
  <c r="I120" i="6"/>
  <c r="M120" i="6" s="1"/>
  <c r="E120" i="6"/>
  <c r="D120" i="6"/>
  <c r="C120" i="6"/>
  <c r="G120" i="6" s="1"/>
  <c r="M119" i="6"/>
  <c r="K119" i="6"/>
  <c r="J119" i="6"/>
  <c r="L119" i="6" s="1"/>
  <c r="I119" i="6"/>
  <c r="E119" i="6"/>
  <c r="D119" i="6"/>
  <c r="C119" i="6"/>
  <c r="F119" i="6" s="1"/>
  <c r="K118" i="6"/>
  <c r="J118" i="6"/>
  <c r="I118" i="6"/>
  <c r="M118" i="6" s="1"/>
  <c r="F118" i="6"/>
  <c r="E118" i="6"/>
  <c r="G118" i="6" s="1"/>
  <c r="D118" i="6"/>
  <c r="C118" i="6"/>
  <c r="K117" i="6"/>
  <c r="J117" i="6"/>
  <c r="I117" i="6"/>
  <c r="M117" i="6" s="1"/>
  <c r="G117" i="6"/>
  <c r="E117" i="6"/>
  <c r="D117" i="6"/>
  <c r="C117" i="6"/>
  <c r="F117" i="6" s="1"/>
  <c r="K116" i="6"/>
  <c r="J116" i="6"/>
  <c r="I116" i="6"/>
  <c r="M116" i="6" s="1"/>
  <c r="E116" i="6"/>
  <c r="D116" i="6"/>
  <c r="C116" i="6"/>
  <c r="G116" i="6" s="1"/>
  <c r="M115" i="6"/>
  <c r="L115" i="6"/>
  <c r="K115" i="6"/>
  <c r="J115" i="6"/>
  <c r="I115" i="6"/>
  <c r="E115" i="6"/>
  <c r="D115" i="6"/>
  <c r="C115" i="6"/>
  <c r="F115" i="6" s="1"/>
  <c r="K114" i="6"/>
  <c r="J114" i="6"/>
  <c r="I114" i="6"/>
  <c r="M114" i="6" s="1"/>
  <c r="F114" i="6"/>
  <c r="E114" i="6"/>
  <c r="G114" i="6" s="1"/>
  <c r="D114" i="6"/>
  <c r="C114" i="6"/>
  <c r="K113" i="6"/>
  <c r="J113" i="6"/>
  <c r="I113" i="6"/>
  <c r="M113" i="6" s="1"/>
  <c r="G113" i="6"/>
  <c r="E113" i="6"/>
  <c r="D113" i="6"/>
  <c r="C113" i="6"/>
  <c r="F113" i="6" s="1"/>
  <c r="K112" i="6"/>
  <c r="J112" i="6"/>
  <c r="I112" i="6"/>
  <c r="M112" i="6" s="1"/>
  <c r="E112" i="6"/>
  <c r="D112" i="6"/>
  <c r="C112" i="6"/>
  <c r="G112" i="6" s="1"/>
  <c r="M111" i="6"/>
  <c r="L111" i="6"/>
  <c r="K111" i="6"/>
  <c r="J111" i="6"/>
  <c r="I111" i="6"/>
  <c r="E111" i="6"/>
  <c r="D111" i="6"/>
  <c r="C111" i="6"/>
  <c r="F111" i="6" s="1"/>
  <c r="K110" i="6"/>
  <c r="J110" i="6"/>
  <c r="I110" i="6"/>
  <c r="M110" i="6" s="1"/>
  <c r="F110" i="6"/>
  <c r="E110" i="6"/>
  <c r="G110" i="6" s="1"/>
  <c r="D110" i="6"/>
  <c r="C110" i="6"/>
  <c r="K109" i="6"/>
  <c r="J109" i="6"/>
  <c r="I109" i="6"/>
  <c r="M109" i="6" s="1"/>
  <c r="E109" i="6"/>
  <c r="D109" i="6"/>
  <c r="C109" i="6"/>
  <c r="G109" i="6" s="1"/>
  <c r="K108" i="6"/>
  <c r="J108" i="6"/>
  <c r="I108" i="6"/>
  <c r="M108" i="6" s="1"/>
  <c r="E108" i="6"/>
  <c r="D108" i="6"/>
  <c r="C108" i="6"/>
  <c r="G108" i="6" s="1"/>
  <c r="M107" i="6"/>
  <c r="K107" i="6"/>
  <c r="J107" i="6"/>
  <c r="I107" i="6"/>
  <c r="L107" i="6" s="1"/>
  <c r="E107" i="6"/>
  <c r="D107" i="6"/>
  <c r="C107" i="6"/>
  <c r="F107" i="6" s="1"/>
  <c r="K106" i="6"/>
  <c r="J106" i="6"/>
  <c r="I106" i="6"/>
  <c r="M106" i="6" s="1"/>
  <c r="F106" i="6"/>
  <c r="E106" i="6"/>
  <c r="G106" i="6" s="1"/>
  <c r="D106" i="6"/>
  <c r="C106" i="6"/>
  <c r="K105" i="6"/>
  <c r="J105" i="6"/>
  <c r="I105" i="6"/>
  <c r="M105" i="6" s="1"/>
  <c r="G105" i="6"/>
  <c r="E105" i="6"/>
  <c r="D105" i="6"/>
  <c r="C105" i="6"/>
  <c r="F105" i="6" s="1"/>
  <c r="K104" i="6"/>
  <c r="J104" i="6"/>
  <c r="I104" i="6"/>
  <c r="M104" i="6" s="1"/>
  <c r="E104" i="6"/>
  <c r="D104" i="6"/>
  <c r="C104" i="6"/>
  <c r="G104" i="6" s="1"/>
  <c r="M103" i="6"/>
  <c r="K103" i="6"/>
  <c r="J103" i="6"/>
  <c r="I103" i="6"/>
  <c r="L103" i="6" s="1"/>
  <c r="E103" i="6"/>
  <c r="D103" i="6"/>
  <c r="C103" i="6"/>
  <c r="F103" i="6" s="1"/>
  <c r="K102" i="6"/>
  <c r="J102" i="6"/>
  <c r="I102" i="6"/>
  <c r="M102" i="6" s="1"/>
  <c r="F102" i="6"/>
  <c r="E102" i="6"/>
  <c r="D102" i="6"/>
  <c r="C102" i="6"/>
  <c r="G102" i="6" s="1"/>
  <c r="K101" i="6"/>
  <c r="J101" i="6"/>
  <c r="I101" i="6"/>
  <c r="M101" i="6" s="1"/>
  <c r="E101" i="6"/>
  <c r="D101" i="6"/>
  <c r="C101" i="6"/>
  <c r="G101" i="6" s="1"/>
  <c r="K100" i="6"/>
  <c r="J100" i="6"/>
  <c r="I100" i="6"/>
  <c r="M100" i="6" s="1"/>
  <c r="E100" i="6"/>
  <c r="D100" i="6"/>
  <c r="C100" i="6"/>
  <c r="G100" i="6" s="1"/>
  <c r="M99" i="6"/>
  <c r="K99" i="6"/>
  <c r="J99" i="6"/>
  <c r="I99" i="6"/>
  <c r="L99" i="6" s="1"/>
  <c r="E99" i="6"/>
  <c r="D99" i="6"/>
  <c r="C99" i="6"/>
  <c r="F99" i="6" s="1"/>
  <c r="K98" i="6"/>
  <c r="J98" i="6"/>
  <c r="I98" i="6"/>
  <c r="M98" i="6" s="1"/>
  <c r="F98" i="6"/>
  <c r="E98" i="6"/>
  <c r="D98" i="6"/>
  <c r="C98" i="6"/>
  <c r="G98" i="6" s="1"/>
  <c r="K97" i="6"/>
  <c r="J97" i="6"/>
  <c r="I97" i="6"/>
  <c r="M97" i="6" s="1"/>
  <c r="E97" i="6"/>
  <c r="G97" i="6" s="1"/>
  <c r="D97" i="6"/>
  <c r="C97" i="6"/>
  <c r="F97" i="6" s="1"/>
  <c r="K96" i="6"/>
  <c r="J96" i="6"/>
  <c r="I96" i="6"/>
  <c r="M96" i="6" s="1"/>
  <c r="E96" i="6"/>
  <c r="D96" i="6"/>
  <c r="C96" i="6"/>
  <c r="G96" i="6" s="1"/>
  <c r="M95" i="6"/>
  <c r="K95" i="6"/>
  <c r="J95" i="6"/>
  <c r="I95" i="6"/>
  <c r="L95" i="6" s="1"/>
  <c r="E95" i="6"/>
  <c r="D95" i="6"/>
  <c r="C95" i="6"/>
  <c r="F95" i="6" s="1"/>
  <c r="K94" i="6"/>
  <c r="J94" i="6"/>
  <c r="I94" i="6"/>
  <c r="M94" i="6" s="1"/>
  <c r="F94" i="6"/>
  <c r="E94" i="6"/>
  <c r="D94" i="6"/>
  <c r="C94" i="6"/>
  <c r="G94" i="6" s="1"/>
  <c r="K93" i="6"/>
  <c r="J93" i="6"/>
  <c r="I93" i="6"/>
  <c r="M93" i="6" s="1"/>
  <c r="E93" i="6"/>
  <c r="D93" i="6"/>
  <c r="C93" i="6"/>
  <c r="G93" i="6" s="1"/>
  <c r="K92" i="6"/>
  <c r="J92" i="6"/>
  <c r="I92" i="6"/>
  <c r="M92" i="6" s="1"/>
  <c r="E92" i="6"/>
  <c r="D92" i="6"/>
  <c r="C92" i="6"/>
  <c r="G92" i="6" s="1"/>
  <c r="M91" i="6"/>
  <c r="K91" i="6"/>
  <c r="J91" i="6"/>
  <c r="I91" i="6"/>
  <c r="L91" i="6" s="1"/>
  <c r="E91" i="6"/>
  <c r="D91" i="6"/>
  <c r="C91" i="6"/>
  <c r="F91" i="6" s="1"/>
  <c r="K90" i="6"/>
  <c r="J90" i="6"/>
  <c r="I90" i="6"/>
  <c r="M90" i="6" s="1"/>
  <c r="F90" i="6"/>
  <c r="E90" i="6"/>
  <c r="D90" i="6"/>
  <c r="C90" i="6"/>
  <c r="G90" i="6" s="1"/>
  <c r="K89" i="6"/>
  <c r="J89" i="6"/>
  <c r="I89" i="6"/>
  <c r="M89" i="6" s="1"/>
  <c r="E89" i="6"/>
  <c r="D89" i="6"/>
  <c r="C89" i="6"/>
  <c r="G89" i="6" s="1"/>
  <c r="K88" i="6"/>
  <c r="J88" i="6"/>
  <c r="I88" i="6"/>
  <c r="M88" i="6" s="1"/>
  <c r="E88" i="6"/>
  <c r="D88" i="6"/>
  <c r="C88" i="6"/>
  <c r="G88" i="6" s="1"/>
  <c r="M87" i="6"/>
  <c r="K87" i="6"/>
  <c r="J87" i="6"/>
  <c r="I87" i="6"/>
  <c r="L87" i="6" s="1"/>
  <c r="E87" i="6"/>
  <c r="D87" i="6"/>
  <c r="C87" i="6"/>
  <c r="F87" i="6" s="1"/>
  <c r="K86" i="6"/>
  <c r="J86" i="6"/>
  <c r="I86" i="6"/>
  <c r="M86" i="6" s="1"/>
  <c r="F86" i="6"/>
  <c r="E86" i="6"/>
  <c r="D86" i="6"/>
  <c r="C86" i="6"/>
  <c r="G86" i="6" s="1"/>
  <c r="K85" i="6"/>
  <c r="J85" i="6"/>
  <c r="I85" i="6"/>
  <c r="M85" i="6" s="1"/>
  <c r="E85" i="6"/>
  <c r="G85" i="6" s="1"/>
  <c r="D85" i="6"/>
  <c r="C85" i="6"/>
  <c r="F85" i="6" s="1"/>
  <c r="K84" i="6"/>
  <c r="J84" i="6"/>
  <c r="I84" i="6"/>
  <c r="M84" i="6" s="1"/>
  <c r="E84" i="6"/>
  <c r="D84" i="6"/>
  <c r="C84" i="6"/>
  <c r="G84" i="6" s="1"/>
  <c r="M83" i="6"/>
  <c r="K83" i="6"/>
  <c r="J83" i="6"/>
  <c r="I83" i="6"/>
  <c r="L83" i="6" s="1"/>
  <c r="E83" i="6"/>
  <c r="D83" i="6"/>
  <c r="C83" i="6"/>
  <c r="F83" i="6" s="1"/>
  <c r="K82" i="6"/>
  <c r="J82" i="6"/>
  <c r="I82" i="6"/>
  <c r="M82" i="6" s="1"/>
  <c r="F82" i="6"/>
  <c r="E82" i="6"/>
  <c r="D82" i="6"/>
  <c r="C82" i="6"/>
  <c r="G82" i="6" s="1"/>
  <c r="K81" i="6"/>
  <c r="J81" i="6"/>
  <c r="I81" i="6"/>
  <c r="M81" i="6" s="1"/>
  <c r="E81" i="6"/>
  <c r="D81" i="6"/>
  <c r="C81" i="6"/>
  <c r="G81" i="6" s="1"/>
  <c r="K80" i="6"/>
  <c r="J80" i="6"/>
  <c r="I80" i="6"/>
  <c r="M80" i="6" s="1"/>
  <c r="E80" i="6"/>
  <c r="D80" i="6"/>
  <c r="C80" i="6"/>
  <c r="G80" i="6" s="1"/>
  <c r="M79" i="6"/>
  <c r="K79" i="6"/>
  <c r="J79" i="6"/>
  <c r="I79" i="6"/>
  <c r="L79" i="6" s="1"/>
  <c r="E79" i="6"/>
  <c r="D79" i="6"/>
  <c r="C79" i="6"/>
  <c r="F79" i="6" s="1"/>
  <c r="K78" i="6"/>
  <c r="J78" i="6"/>
  <c r="I78" i="6"/>
  <c r="M78" i="6" s="1"/>
  <c r="F78" i="6"/>
  <c r="E78" i="6"/>
  <c r="D78" i="6"/>
  <c r="C78" i="6"/>
  <c r="G78" i="6" s="1"/>
  <c r="K77" i="6"/>
  <c r="J77" i="6"/>
  <c r="I77" i="6"/>
  <c r="M77" i="6" s="1"/>
  <c r="E77" i="6"/>
  <c r="D77" i="6"/>
  <c r="C77" i="6"/>
  <c r="G77" i="6" s="1"/>
  <c r="K76" i="6"/>
  <c r="J76" i="6"/>
  <c r="I76" i="6"/>
  <c r="M76" i="6" s="1"/>
  <c r="E76" i="6"/>
  <c r="D76" i="6"/>
  <c r="C76" i="6"/>
  <c r="G76" i="6" s="1"/>
  <c r="M75" i="6"/>
  <c r="K75" i="6"/>
  <c r="J75" i="6"/>
  <c r="I75" i="6"/>
  <c r="L75" i="6" s="1"/>
  <c r="E75" i="6"/>
  <c r="D75" i="6"/>
  <c r="C75" i="6"/>
  <c r="F75" i="6" s="1"/>
  <c r="K74" i="6"/>
  <c r="J74" i="6"/>
  <c r="I74" i="6"/>
  <c r="M74" i="6" s="1"/>
  <c r="F74" i="6"/>
  <c r="E74" i="6"/>
  <c r="D74" i="6"/>
  <c r="C74" i="6"/>
  <c r="G74" i="6" s="1"/>
  <c r="K73" i="6"/>
  <c r="J73" i="6"/>
  <c r="I73" i="6"/>
  <c r="M73" i="6" s="1"/>
  <c r="E73" i="6"/>
  <c r="D73" i="6"/>
  <c r="C73" i="6"/>
  <c r="G73" i="6" s="1"/>
  <c r="K72" i="6"/>
  <c r="J72" i="6"/>
  <c r="I72" i="6"/>
  <c r="M72" i="6" s="1"/>
  <c r="E72" i="6"/>
  <c r="D72" i="6"/>
  <c r="C72" i="6"/>
  <c r="G72" i="6" s="1"/>
  <c r="M71" i="6"/>
  <c r="K71" i="6"/>
  <c r="J71" i="6"/>
  <c r="I71" i="6"/>
  <c r="L71" i="6" s="1"/>
  <c r="E71" i="6"/>
  <c r="D71" i="6"/>
  <c r="C71" i="6"/>
  <c r="F71" i="6" s="1"/>
  <c r="K70" i="6"/>
  <c r="J70" i="6"/>
  <c r="I70" i="6"/>
  <c r="M70" i="6" s="1"/>
  <c r="F70" i="6"/>
  <c r="E70" i="6"/>
  <c r="D70" i="6"/>
  <c r="C70" i="6"/>
  <c r="G70" i="6" s="1"/>
  <c r="K69" i="6"/>
  <c r="J69" i="6"/>
  <c r="I69" i="6"/>
  <c r="M69" i="6" s="1"/>
  <c r="F69" i="6"/>
  <c r="E69" i="6"/>
  <c r="G69" i="6" s="1"/>
  <c r="D69" i="6"/>
  <c r="C69" i="6"/>
  <c r="K68" i="6"/>
  <c r="J68" i="6"/>
  <c r="I68" i="6"/>
  <c r="M68" i="6" s="1"/>
  <c r="E68" i="6"/>
  <c r="D68" i="6"/>
  <c r="C68" i="6"/>
  <c r="G68" i="6" s="1"/>
  <c r="M67" i="6"/>
  <c r="K67" i="6"/>
  <c r="J67" i="6"/>
  <c r="I67" i="6"/>
  <c r="L67" i="6" s="1"/>
  <c r="E67" i="6"/>
  <c r="D67" i="6"/>
  <c r="C67" i="6"/>
  <c r="F67" i="6" s="1"/>
  <c r="K66" i="6"/>
  <c r="J66" i="6"/>
  <c r="I66" i="6"/>
  <c r="M66" i="6" s="1"/>
  <c r="F66" i="6"/>
  <c r="E66" i="6"/>
  <c r="D66" i="6"/>
  <c r="C66" i="6"/>
  <c r="G66" i="6" s="1"/>
  <c r="K65" i="6"/>
  <c r="J65" i="6"/>
  <c r="I65" i="6"/>
  <c r="M65" i="6" s="1"/>
  <c r="E65" i="6"/>
  <c r="D65" i="6"/>
  <c r="C65" i="6"/>
  <c r="G65" i="6" s="1"/>
  <c r="K64" i="6"/>
  <c r="J64" i="6"/>
  <c r="I64" i="6"/>
  <c r="M64" i="6" s="1"/>
  <c r="E64" i="6"/>
  <c r="D64" i="6"/>
  <c r="C64" i="6"/>
  <c r="G64" i="6" s="1"/>
  <c r="M63" i="6"/>
  <c r="K63" i="6"/>
  <c r="J63" i="6"/>
  <c r="I63" i="6"/>
  <c r="L63" i="6" s="1"/>
  <c r="E63" i="6"/>
  <c r="D63" i="6"/>
  <c r="C63" i="6"/>
  <c r="F63" i="6" s="1"/>
  <c r="K62" i="6"/>
  <c r="J62" i="6"/>
  <c r="I62" i="6"/>
  <c r="M62" i="6" s="1"/>
  <c r="F62" i="6"/>
  <c r="E62" i="6"/>
  <c r="D62" i="6"/>
  <c r="C62" i="6"/>
  <c r="G62" i="6" s="1"/>
  <c r="K61" i="6"/>
  <c r="J61" i="6"/>
  <c r="I61" i="6"/>
  <c r="M61" i="6" s="1"/>
  <c r="E61" i="6"/>
  <c r="D61" i="6"/>
  <c r="C61" i="6"/>
  <c r="G61" i="6" s="1"/>
  <c r="K60" i="6"/>
  <c r="M60" i="6" s="1"/>
  <c r="J60" i="6"/>
  <c r="I60" i="6"/>
  <c r="L60" i="6" s="1"/>
  <c r="E60" i="6"/>
  <c r="D60" i="6"/>
  <c r="C60" i="6"/>
  <c r="G60" i="6" s="1"/>
  <c r="M59" i="6"/>
  <c r="K59" i="6"/>
  <c r="J59" i="6"/>
  <c r="I59" i="6"/>
  <c r="L59" i="6" s="1"/>
  <c r="E59" i="6"/>
  <c r="D59" i="6"/>
  <c r="F59" i="6" s="1"/>
  <c r="C59" i="6"/>
  <c r="G59" i="6" s="1"/>
  <c r="K58" i="6"/>
  <c r="J58" i="6"/>
  <c r="I58" i="6"/>
  <c r="M58" i="6" s="1"/>
  <c r="F58" i="6"/>
  <c r="E58" i="6"/>
  <c r="D58" i="6"/>
  <c r="C58" i="6"/>
  <c r="G58" i="6" s="1"/>
  <c r="K57" i="6"/>
  <c r="J57" i="6"/>
  <c r="I57" i="6"/>
  <c r="M57" i="6" s="1"/>
  <c r="E57" i="6"/>
  <c r="D57" i="6"/>
  <c r="C57" i="6"/>
  <c r="G57" i="6" s="1"/>
  <c r="K56" i="6"/>
  <c r="J56" i="6"/>
  <c r="I56" i="6"/>
  <c r="M56" i="6" s="1"/>
  <c r="E56" i="6"/>
  <c r="D56" i="6"/>
  <c r="C56" i="6"/>
  <c r="G56" i="6" s="1"/>
  <c r="M55" i="6"/>
  <c r="K55" i="6"/>
  <c r="J55" i="6"/>
  <c r="I55" i="6"/>
  <c r="L55" i="6" s="1"/>
  <c r="E55" i="6"/>
  <c r="D55" i="6"/>
  <c r="C55" i="6"/>
  <c r="F55" i="6" s="1"/>
  <c r="K54" i="6"/>
  <c r="J54" i="6"/>
  <c r="I54" i="6"/>
  <c r="M54" i="6" s="1"/>
  <c r="F54" i="6"/>
  <c r="E54" i="6"/>
  <c r="D54" i="6"/>
  <c r="C54" i="6"/>
  <c r="G54" i="6" s="1"/>
  <c r="K53" i="6"/>
  <c r="J53" i="6"/>
  <c r="I53" i="6"/>
  <c r="M53" i="6" s="1"/>
  <c r="E53" i="6"/>
  <c r="D53" i="6"/>
  <c r="C53" i="6"/>
  <c r="G53" i="6" s="1"/>
  <c r="K52" i="6"/>
  <c r="J52" i="6"/>
  <c r="I52" i="6"/>
  <c r="M52" i="6" s="1"/>
  <c r="F52" i="6"/>
  <c r="E52" i="6"/>
  <c r="D52" i="6"/>
  <c r="C52" i="6"/>
  <c r="G52" i="6" s="1"/>
  <c r="M51" i="6"/>
  <c r="K51" i="6"/>
  <c r="J51" i="6"/>
  <c r="I51" i="6"/>
  <c r="L51" i="6" s="1"/>
  <c r="E51" i="6"/>
  <c r="D51" i="6"/>
  <c r="C51" i="6"/>
  <c r="F51" i="6" s="1"/>
  <c r="K50" i="6"/>
  <c r="J50" i="6"/>
  <c r="I50" i="6"/>
  <c r="M50" i="6" s="1"/>
  <c r="F50" i="6"/>
  <c r="E50" i="6"/>
  <c r="D50" i="6"/>
  <c r="C50" i="6"/>
  <c r="G50" i="6" s="1"/>
  <c r="K49" i="6"/>
  <c r="J49" i="6"/>
  <c r="I49" i="6"/>
  <c r="M49" i="6" s="1"/>
  <c r="E49" i="6"/>
  <c r="D49" i="6"/>
  <c r="C49" i="6"/>
  <c r="G49" i="6" s="1"/>
  <c r="K48" i="6"/>
  <c r="J48" i="6"/>
  <c r="I48" i="6"/>
  <c r="M48" i="6" s="1"/>
  <c r="F48" i="6"/>
  <c r="E48" i="6"/>
  <c r="D48" i="6"/>
  <c r="C48" i="6"/>
  <c r="G48" i="6" s="1"/>
  <c r="M47" i="6"/>
  <c r="K47" i="6"/>
  <c r="J47" i="6"/>
  <c r="I47" i="6"/>
  <c r="L47" i="6" s="1"/>
  <c r="E47" i="6"/>
  <c r="G47" i="6" s="1"/>
  <c r="D47" i="6"/>
  <c r="C47" i="6"/>
  <c r="F47" i="6" s="1"/>
  <c r="K46" i="6"/>
  <c r="J46" i="6"/>
  <c r="I46" i="6"/>
  <c r="M46" i="6" s="1"/>
  <c r="F46" i="6"/>
  <c r="E46" i="6"/>
  <c r="G46" i="6" s="1"/>
  <c r="D46" i="6"/>
  <c r="C46" i="6"/>
  <c r="K45" i="6"/>
  <c r="J45" i="6"/>
  <c r="I45" i="6"/>
  <c r="M45" i="6" s="1"/>
  <c r="E45" i="6"/>
  <c r="D45" i="6"/>
  <c r="C45" i="6"/>
  <c r="G45" i="6" s="1"/>
  <c r="K44" i="6"/>
  <c r="J44" i="6"/>
  <c r="I44" i="6"/>
  <c r="M44" i="6" s="1"/>
  <c r="F44" i="6"/>
  <c r="E44" i="6"/>
  <c r="D44" i="6"/>
  <c r="C44" i="6"/>
  <c r="G44" i="6" s="1"/>
  <c r="M43" i="6"/>
  <c r="K43" i="6"/>
  <c r="J43" i="6"/>
  <c r="I43" i="6"/>
  <c r="L43" i="6" s="1"/>
  <c r="E43" i="6"/>
  <c r="D43" i="6"/>
  <c r="C43" i="6"/>
  <c r="F43" i="6" s="1"/>
  <c r="K42" i="6"/>
  <c r="J42" i="6"/>
  <c r="I42" i="6"/>
  <c r="M42" i="6" s="1"/>
  <c r="F42" i="6"/>
  <c r="E42" i="6"/>
  <c r="G42" i="6" s="1"/>
  <c r="D42" i="6"/>
  <c r="C42" i="6"/>
  <c r="K41" i="6"/>
  <c r="J41" i="6"/>
  <c r="I41" i="6"/>
  <c r="M41" i="6" s="1"/>
  <c r="E41" i="6"/>
  <c r="D41" i="6"/>
  <c r="F41" i="6" s="1"/>
  <c r="C41" i="6"/>
  <c r="G41" i="6" s="1"/>
  <c r="K40" i="6"/>
  <c r="M40" i="6" s="1"/>
  <c r="J40" i="6"/>
  <c r="I40" i="6"/>
  <c r="L40" i="6" s="1"/>
  <c r="F40" i="6"/>
  <c r="E40" i="6"/>
  <c r="D40" i="6"/>
  <c r="C40" i="6"/>
  <c r="G40" i="6" s="1"/>
  <c r="M39" i="6"/>
  <c r="K39" i="6"/>
  <c r="J39" i="6"/>
  <c r="I39" i="6"/>
  <c r="L39" i="6" s="1"/>
  <c r="E39" i="6"/>
  <c r="D39" i="6"/>
  <c r="F39" i="6" s="1"/>
  <c r="C39" i="6"/>
  <c r="G39" i="6" s="1"/>
  <c r="K38" i="6"/>
  <c r="J38" i="6"/>
  <c r="I38" i="6"/>
  <c r="M38" i="6" s="1"/>
  <c r="F38" i="6"/>
  <c r="E38" i="6"/>
  <c r="D38" i="6"/>
  <c r="C38" i="6"/>
  <c r="G38" i="6" s="1"/>
  <c r="K37" i="6"/>
  <c r="J37" i="6"/>
  <c r="I37" i="6"/>
  <c r="M37" i="6" s="1"/>
  <c r="E37" i="6"/>
  <c r="D37" i="6"/>
  <c r="C37" i="6"/>
  <c r="G37" i="6" s="1"/>
  <c r="K36" i="6"/>
  <c r="M36" i="6" s="1"/>
  <c r="J36" i="6"/>
  <c r="I36" i="6"/>
  <c r="L36" i="6" s="1"/>
  <c r="F36" i="6"/>
  <c r="E36" i="6"/>
  <c r="D36" i="6"/>
  <c r="C36" i="6"/>
  <c r="G36" i="6" s="1"/>
  <c r="M35" i="6"/>
  <c r="K35" i="6"/>
  <c r="J35" i="6"/>
  <c r="I35" i="6"/>
  <c r="L35" i="6" s="1"/>
  <c r="E35" i="6"/>
  <c r="D35" i="6"/>
  <c r="F35" i="6" s="1"/>
  <c r="C35" i="6"/>
  <c r="G35" i="6" s="1"/>
  <c r="K34" i="6"/>
  <c r="J34" i="6"/>
  <c r="I34" i="6"/>
  <c r="M34" i="6" s="1"/>
  <c r="F34" i="6"/>
  <c r="E34" i="6"/>
  <c r="D34" i="6"/>
  <c r="C34" i="6"/>
  <c r="G34" i="6" s="1"/>
  <c r="K33" i="6"/>
  <c r="J33" i="6"/>
  <c r="I33" i="6"/>
  <c r="M33" i="6" s="1"/>
  <c r="E33" i="6"/>
  <c r="D33" i="6"/>
  <c r="C33" i="6"/>
  <c r="G33" i="6" s="1"/>
  <c r="K32" i="6"/>
  <c r="M32" i="6" s="1"/>
  <c r="J32" i="6"/>
  <c r="I32" i="6"/>
  <c r="L32" i="6" s="1"/>
  <c r="F32" i="6"/>
  <c r="E32" i="6"/>
  <c r="D32" i="6"/>
  <c r="C32" i="6"/>
  <c r="G32" i="6" s="1"/>
  <c r="M31" i="6"/>
  <c r="K31" i="6"/>
  <c r="J31" i="6"/>
  <c r="I31" i="6"/>
  <c r="L31" i="6" s="1"/>
  <c r="E31" i="6"/>
  <c r="D31" i="6"/>
  <c r="F31" i="6" s="1"/>
  <c r="C31" i="6"/>
  <c r="G31" i="6" s="1"/>
  <c r="K30" i="6"/>
  <c r="J30" i="6"/>
  <c r="I30" i="6"/>
  <c r="M30" i="6" s="1"/>
  <c r="F30" i="6"/>
  <c r="E30" i="6"/>
  <c r="G30" i="6" s="1"/>
  <c r="D30" i="6"/>
  <c r="C30" i="6"/>
  <c r="K29" i="6"/>
  <c r="J29" i="6"/>
  <c r="I29" i="6"/>
  <c r="M29" i="6" s="1"/>
  <c r="E29" i="6"/>
  <c r="D29" i="6"/>
  <c r="C29" i="6"/>
  <c r="G29" i="6" s="1"/>
  <c r="K28" i="6"/>
  <c r="M28" i="6" s="1"/>
  <c r="J28" i="6"/>
  <c r="I28" i="6"/>
  <c r="L28" i="6" s="1"/>
  <c r="F28" i="6"/>
  <c r="E28" i="6"/>
  <c r="D28" i="6"/>
  <c r="C28" i="6"/>
  <c r="G28" i="6" s="1"/>
  <c r="M27" i="6"/>
  <c r="K27" i="6"/>
  <c r="J27" i="6"/>
  <c r="I27" i="6"/>
  <c r="L27" i="6" s="1"/>
  <c r="E27" i="6"/>
  <c r="D27" i="6"/>
  <c r="F27" i="6" s="1"/>
  <c r="C27" i="6"/>
  <c r="G27" i="6" s="1"/>
  <c r="K26" i="6"/>
  <c r="J26" i="6"/>
  <c r="I26" i="6"/>
  <c r="M26" i="6" s="1"/>
  <c r="F26" i="6"/>
  <c r="E26" i="6"/>
  <c r="G26" i="6" s="1"/>
  <c r="D26" i="6"/>
  <c r="C26" i="6"/>
  <c r="K25" i="6"/>
  <c r="J25" i="6"/>
  <c r="I25" i="6"/>
  <c r="M25" i="6" s="1"/>
  <c r="E25" i="6"/>
  <c r="D25" i="6"/>
  <c r="C25" i="6"/>
  <c r="G25" i="6" s="1"/>
  <c r="K24" i="6"/>
  <c r="M24" i="6" s="1"/>
  <c r="J24" i="6"/>
  <c r="I24" i="6"/>
  <c r="L24" i="6" s="1"/>
  <c r="F24" i="6"/>
  <c r="E24" i="6"/>
  <c r="D24" i="6"/>
  <c r="C24" i="6"/>
  <c r="G24" i="6" s="1"/>
  <c r="M23" i="6"/>
  <c r="K23" i="6"/>
  <c r="J23" i="6"/>
  <c r="I23" i="6"/>
  <c r="L23" i="6" s="1"/>
  <c r="E23" i="6"/>
  <c r="D23" i="6"/>
  <c r="F23" i="6" s="1"/>
  <c r="C23" i="6"/>
  <c r="G23" i="6" s="1"/>
  <c r="K22" i="6"/>
  <c r="J22" i="6"/>
  <c r="I22" i="6"/>
  <c r="M22" i="6" s="1"/>
  <c r="F22" i="6"/>
  <c r="E22" i="6"/>
  <c r="G22" i="6" s="1"/>
  <c r="D22" i="6"/>
  <c r="C22" i="6"/>
  <c r="K21" i="6"/>
  <c r="J21" i="6"/>
  <c r="I21" i="6"/>
  <c r="M21" i="6" s="1"/>
  <c r="E21" i="6"/>
  <c r="D21" i="6"/>
  <c r="C21" i="6"/>
  <c r="G21" i="6" s="1"/>
  <c r="K20" i="6"/>
  <c r="M20" i="6" s="1"/>
  <c r="J20" i="6"/>
  <c r="I20" i="6"/>
  <c r="L20" i="6" s="1"/>
  <c r="F20" i="6"/>
  <c r="E20" i="6"/>
  <c r="D20" i="6"/>
  <c r="C20" i="6"/>
  <c r="G20" i="6" s="1"/>
  <c r="M19" i="6"/>
  <c r="K19" i="6"/>
  <c r="J19" i="6"/>
  <c r="I19" i="6"/>
  <c r="L19" i="6" s="1"/>
  <c r="E19" i="6"/>
  <c r="G19" i="6" s="1"/>
  <c r="D19" i="6"/>
  <c r="F19" i="6" s="1"/>
  <c r="C19" i="6"/>
  <c r="K18" i="6"/>
  <c r="J18" i="6"/>
  <c r="I18" i="6"/>
  <c r="M18" i="6" s="1"/>
  <c r="F18" i="6"/>
  <c r="E18" i="6"/>
  <c r="G18" i="6" s="1"/>
  <c r="D18" i="6"/>
  <c r="C18" i="6"/>
  <c r="K17" i="6"/>
  <c r="J17" i="6"/>
  <c r="I17" i="6"/>
  <c r="M17" i="6" s="1"/>
  <c r="E17" i="6"/>
  <c r="D17" i="6"/>
  <c r="C17" i="6"/>
  <c r="G17" i="6" s="1"/>
  <c r="K16" i="6"/>
  <c r="M16" i="6" s="1"/>
  <c r="J16" i="6"/>
  <c r="I16" i="6"/>
  <c r="L16" i="6" s="1"/>
  <c r="F16" i="6"/>
  <c r="E16" i="6"/>
  <c r="D16" i="6"/>
  <c r="C16" i="6"/>
  <c r="G16" i="6" s="1"/>
  <c r="M15" i="6"/>
  <c r="K15" i="6"/>
  <c r="J15" i="6"/>
  <c r="I15" i="6"/>
  <c r="L15" i="6" s="1"/>
  <c r="E15" i="6"/>
  <c r="D15" i="6"/>
  <c r="F15" i="6" s="1"/>
  <c r="C15" i="6"/>
  <c r="G15" i="6" s="1"/>
  <c r="K14" i="6"/>
  <c r="J14" i="6"/>
  <c r="I14" i="6"/>
  <c r="M14" i="6" s="1"/>
  <c r="G14" i="6"/>
  <c r="F14" i="6"/>
  <c r="E14" i="6"/>
  <c r="D14" i="6"/>
  <c r="C14" i="6"/>
  <c r="K13" i="6"/>
  <c r="J13" i="6"/>
  <c r="I13" i="6"/>
  <c r="M13" i="6" s="1"/>
  <c r="E13" i="6"/>
  <c r="D13" i="6"/>
  <c r="F13" i="6" s="1"/>
  <c r="C13" i="6"/>
  <c r="G13" i="6" s="1"/>
  <c r="K12" i="6"/>
  <c r="J12" i="6"/>
  <c r="I12" i="6"/>
  <c r="M12" i="6" s="1"/>
  <c r="F12" i="6"/>
  <c r="E12" i="6"/>
  <c r="D12" i="6"/>
  <c r="C12" i="6"/>
  <c r="G12" i="6" s="1"/>
  <c r="M11" i="6"/>
  <c r="K11" i="6"/>
  <c r="J11" i="6"/>
  <c r="I11" i="6"/>
  <c r="L11" i="6" s="1"/>
  <c r="E11" i="6"/>
  <c r="G11" i="6" s="1"/>
  <c r="D11" i="6"/>
  <c r="F11" i="6" s="1"/>
  <c r="C11" i="6"/>
  <c r="K10" i="6"/>
  <c r="M10" i="6" s="1"/>
  <c r="J10" i="6"/>
  <c r="I10" i="6"/>
  <c r="L10" i="6" s="1"/>
  <c r="G10" i="6"/>
  <c r="F10" i="6"/>
  <c r="E10" i="6"/>
  <c r="D10" i="6"/>
  <c r="C10" i="6"/>
  <c r="K9" i="6"/>
  <c r="J9" i="6"/>
  <c r="I9" i="6"/>
  <c r="M9" i="6" s="1"/>
  <c r="E9" i="6"/>
  <c r="D9" i="6"/>
  <c r="F9" i="6" s="1"/>
  <c r="C9" i="6"/>
  <c r="G9" i="6" s="1"/>
  <c r="K8" i="6"/>
  <c r="J8" i="6"/>
  <c r="I8" i="6"/>
  <c r="M8" i="6" s="1"/>
  <c r="F8" i="6"/>
  <c r="E8" i="6"/>
  <c r="D8" i="6"/>
  <c r="C8" i="6"/>
  <c r="G8" i="6" s="1"/>
  <c r="M7" i="6"/>
  <c r="K7" i="6"/>
  <c r="J7" i="6"/>
  <c r="I7" i="6"/>
  <c r="L7" i="6" s="1"/>
  <c r="E7" i="6"/>
  <c r="G7" i="6" s="1"/>
  <c r="D7" i="6"/>
  <c r="F7" i="6" s="1"/>
  <c r="C7" i="6"/>
  <c r="K6" i="6"/>
  <c r="M6" i="6" s="1"/>
  <c r="J6" i="6"/>
  <c r="I6" i="6"/>
  <c r="L6" i="6" s="1"/>
  <c r="G6" i="6"/>
  <c r="F6" i="6"/>
  <c r="E6" i="6"/>
  <c r="D6" i="6"/>
  <c r="C6" i="6"/>
  <c r="K5" i="6"/>
  <c r="J5" i="6"/>
  <c r="I5" i="6"/>
  <c r="M5" i="6" s="1"/>
  <c r="E5" i="6"/>
  <c r="D5" i="6"/>
  <c r="F5" i="6" s="1"/>
  <c r="C5" i="6"/>
  <c r="G5" i="6" s="1"/>
  <c r="K4" i="6"/>
  <c r="J4" i="6"/>
  <c r="I4" i="6"/>
  <c r="M4" i="6" s="1"/>
  <c r="F4" i="6"/>
  <c r="E4" i="6"/>
  <c r="D4" i="6"/>
  <c r="C4" i="6"/>
  <c r="G4" i="6" s="1"/>
  <c r="M3" i="6"/>
  <c r="K3" i="6"/>
  <c r="J3" i="6"/>
  <c r="I3" i="6"/>
  <c r="L3" i="6" s="1"/>
  <c r="E3" i="6"/>
  <c r="G3" i="6" s="1"/>
  <c r="D3" i="6"/>
  <c r="F3" i="6" s="1"/>
  <c r="C3" i="6"/>
  <c r="H148" i="5"/>
  <c r="G148" i="5"/>
  <c r="I148" i="5" s="1"/>
  <c r="D148" i="5"/>
  <c r="C148" i="5"/>
  <c r="H147" i="5"/>
  <c r="G147" i="5"/>
  <c r="D147" i="5"/>
  <c r="C147" i="5"/>
  <c r="H146" i="5"/>
  <c r="G146" i="5"/>
  <c r="D146" i="5"/>
  <c r="C146" i="5"/>
  <c r="H145" i="5"/>
  <c r="G145" i="5"/>
  <c r="D145" i="5"/>
  <c r="C145" i="5"/>
  <c r="H144" i="5"/>
  <c r="G144" i="5"/>
  <c r="I144" i="5" s="1"/>
  <c r="D144" i="5"/>
  <c r="C144" i="5"/>
  <c r="H143" i="5"/>
  <c r="G143" i="5"/>
  <c r="D143" i="5"/>
  <c r="C143" i="5"/>
  <c r="E143" i="5" s="1"/>
  <c r="H142" i="5"/>
  <c r="G142" i="5"/>
  <c r="I142" i="5" s="1"/>
  <c r="D142" i="5"/>
  <c r="C142" i="5"/>
  <c r="H141" i="5"/>
  <c r="G141" i="5"/>
  <c r="D141" i="5"/>
  <c r="C141" i="5"/>
  <c r="H140" i="5"/>
  <c r="G140" i="5"/>
  <c r="I140" i="5" s="1"/>
  <c r="D140" i="5"/>
  <c r="C140" i="5"/>
  <c r="H139" i="5"/>
  <c r="G139" i="5"/>
  <c r="I139" i="5" s="1"/>
  <c r="D139" i="5"/>
  <c r="C139" i="5"/>
  <c r="E139" i="5" s="1"/>
  <c r="H138" i="5"/>
  <c r="G138" i="5"/>
  <c r="D138" i="5"/>
  <c r="C138" i="5"/>
  <c r="H137" i="5"/>
  <c r="G137" i="5"/>
  <c r="I137" i="5" s="1"/>
  <c r="D137" i="5"/>
  <c r="C137" i="5"/>
  <c r="H136" i="5"/>
  <c r="G136" i="5"/>
  <c r="D136" i="5"/>
  <c r="C136" i="5"/>
  <c r="H135" i="5"/>
  <c r="G135" i="5"/>
  <c r="D135" i="5"/>
  <c r="C135" i="5"/>
  <c r="E135" i="5" s="1"/>
  <c r="H134" i="5"/>
  <c r="G134" i="5"/>
  <c r="D134" i="5"/>
  <c r="C134" i="5"/>
  <c r="H133" i="5"/>
  <c r="G133" i="5"/>
  <c r="D133" i="5"/>
  <c r="C133" i="5"/>
  <c r="H132" i="5"/>
  <c r="G132" i="5"/>
  <c r="D132" i="5"/>
  <c r="C132" i="5"/>
  <c r="H131" i="5"/>
  <c r="G131" i="5"/>
  <c r="D131" i="5"/>
  <c r="C131" i="5"/>
  <c r="H130" i="5"/>
  <c r="G130" i="5"/>
  <c r="D130" i="5"/>
  <c r="C130" i="5"/>
  <c r="H129" i="5"/>
  <c r="G129" i="5"/>
  <c r="D129" i="5"/>
  <c r="C129" i="5"/>
  <c r="H128" i="5"/>
  <c r="G128" i="5"/>
  <c r="D128" i="5"/>
  <c r="C128" i="5"/>
  <c r="H127" i="5"/>
  <c r="G127" i="5"/>
  <c r="D127" i="5"/>
  <c r="C127" i="5"/>
  <c r="H126" i="5"/>
  <c r="G126" i="5"/>
  <c r="D126" i="5"/>
  <c r="C126" i="5"/>
  <c r="H125" i="5"/>
  <c r="G125" i="5"/>
  <c r="D125" i="5"/>
  <c r="C125" i="5"/>
  <c r="E125" i="5" s="1"/>
  <c r="H124" i="5"/>
  <c r="G124" i="5"/>
  <c r="D124" i="5"/>
  <c r="C124" i="5"/>
  <c r="H123" i="5"/>
  <c r="G123" i="5"/>
  <c r="D123" i="5"/>
  <c r="C123" i="5"/>
  <c r="H122" i="5"/>
  <c r="G122" i="5"/>
  <c r="D122" i="5"/>
  <c r="C122" i="5"/>
  <c r="H121" i="5"/>
  <c r="G121" i="5"/>
  <c r="D121" i="5"/>
  <c r="C121" i="5"/>
  <c r="H120" i="5"/>
  <c r="G120" i="5"/>
  <c r="D120" i="5"/>
  <c r="C120" i="5"/>
  <c r="H119" i="5"/>
  <c r="G119" i="5"/>
  <c r="D119" i="5"/>
  <c r="C119" i="5"/>
  <c r="H118" i="5"/>
  <c r="G118" i="5"/>
  <c r="D118" i="5"/>
  <c r="C118" i="5"/>
  <c r="H117" i="5"/>
  <c r="G117" i="5"/>
  <c r="D117" i="5"/>
  <c r="C117" i="5"/>
  <c r="H116" i="5"/>
  <c r="G116" i="5"/>
  <c r="D116" i="5"/>
  <c r="C116" i="5"/>
  <c r="H115" i="5"/>
  <c r="G115" i="5"/>
  <c r="D115" i="5"/>
  <c r="C115" i="5"/>
  <c r="H114" i="5"/>
  <c r="G114" i="5"/>
  <c r="D114" i="5"/>
  <c r="C114" i="5"/>
  <c r="H113" i="5"/>
  <c r="G113" i="5"/>
  <c r="D113" i="5"/>
  <c r="C113" i="5"/>
  <c r="H112" i="5"/>
  <c r="G112" i="5"/>
  <c r="D112" i="5"/>
  <c r="C112" i="5"/>
  <c r="H111" i="5"/>
  <c r="G111" i="5"/>
  <c r="D111" i="5"/>
  <c r="C111" i="5"/>
  <c r="H110" i="5"/>
  <c r="G110" i="5"/>
  <c r="D110" i="5"/>
  <c r="C110" i="5"/>
  <c r="H109" i="5"/>
  <c r="G109" i="5"/>
  <c r="D109" i="5"/>
  <c r="C109" i="5"/>
  <c r="H108" i="5"/>
  <c r="G108" i="5"/>
  <c r="D108" i="5"/>
  <c r="C108" i="5"/>
  <c r="H107" i="5"/>
  <c r="G107" i="5"/>
  <c r="D107" i="5"/>
  <c r="C107" i="5"/>
  <c r="H106" i="5"/>
  <c r="G106" i="5"/>
  <c r="D106" i="5"/>
  <c r="C106" i="5"/>
  <c r="H105" i="5"/>
  <c r="G105" i="5"/>
  <c r="D105" i="5"/>
  <c r="C105" i="5"/>
  <c r="H104" i="5"/>
  <c r="G104" i="5"/>
  <c r="D104" i="5"/>
  <c r="C104" i="5"/>
  <c r="H103" i="5"/>
  <c r="G103" i="5"/>
  <c r="D103" i="5"/>
  <c r="C103" i="5"/>
  <c r="H102" i="5"/>
  <c r="G102" i="5"/>
  <c r="D102" i="5"/>
  <c r="C102" i="5"/>
  <c r="H101" i="5"/>
  <c r="G101" i="5"/>
  <c r="D101" i="5"/>
  <c r="C101" i="5"/>
  <c r="H100" i="5"/>
  <c r="G100" i="5"/>
  <c r="D100" i="5"/>
  <c r="C100" i="5"/>
  <c r="H99" i="5"/>
  <c r="G99" i="5"/>
  <c r="D99" i="5"/>
  <c r="C99" i="5"/>
  <c r="H98" i="5"/>
  <c r="G98" i="5"/>
  <c r="D98" i="5"/>
  <c r="C98" i="5"/>
  <c r="H97" i="5"/>
  <c r="G97" i="5"/>
  <c r="D97" i="5"/>
  <c r="C97" i="5"/>
  <c r="H96" i="5"/>
  <c r="G96" i="5"/>
  <c r="D96" i="5"/>
  <c r="C96" i="5"/>
  <c r="H95" i="5"/>
  <c r="G95" i="5"/>
  <c r="D95" i="5"/>
  <c r="C95" i="5"/>
  <c r="H94" i="5"/>
  <c r="G94" i="5"/>
  <c r="D94" i="5"/>
  <c r="C94" i="5"/>
  <c r="H93" i="5"/>
  <c r="G93" i="5"/>
  <c r="D93" i="5"/>
  <c r="C93" i="5"/>
  <c r="H92" i="5"/>
  <c r="G92" i="5"/>
  <c r="D92" i="5"/>
  <c r="C92" i="5"/>
  <c r="H91" i="5"/>
  <c r="G91" i="5"/>
  <c r="D91" i="5"/>
  <c r="C91" i="5"/>
  <c r="H90" i="5"/>
  <c r="G90" i="5"/>
  <c r="D90" i="5"/>
  <c r="C90" i="5"/>
  <c r="H89" i="5"/>
  <c r="G89" i="5"/>
  <c r="D89" i="5"/>
  <c r="C89" i="5"/>
  <c r="H88" i="5"/>
  <c r="G88" i="5"/>
  <c r="D88" i="5"/>
  <c r="C88" i="5"/>
  <c r="H87" i="5"/>
  <c r="G87" i="5"/>
  <c r="D87" i="5"/>
  <c r="C87" i="5"/>
  <c r="H86" i="5"/>
  <c r="G86" i="5"/>
  <c r="D86" i="5"/>
  <c r="C86" i="5"/>
  <c r="H85" i="5"/>
  <c r="G85" i="5"/>
  <c r="D85" i="5"/>
  <c r="C85" i="5"/>
  <c r="H84" i="5"/>
  <c r="G84" i="5"/>
  <c r="D84" i="5"/>
  <c r="C84" i="5"/>
  <c r="H83" i="5"/>
  <c r="G83" i="5"/>
  <c r="D83" i="5"/>
  <c r="C83" i="5"/>
  <c r="H82" i="5"/>
  <c r="G82" i="5"/>
  <c r="D82" i="5"/>
  <c r="C82" i="5"/>
  <c r="H81" i="5"/>
  <c r="G81" i="5"/>
  <c r="D81" i="5"/>
  <c r="C81" i="5"/>
  <c r="H80" i="5"/>
  <c r="G80" i="5"/>
  <c r="D80" i="5"/>
  <c r="C80" i="5"/>
  <c r="H79" i="5"/>
  <c r="G79" i="5"/>
  <c r="D79" i="5"/>
  <c r="C79" i="5"/>
  <c r="H78" i="5"/>
  <c r="G78" i="5"/>
  <c r="D78" i="5"/>
  <c r="C78" i="5"/>
  <c r="H77" i="5"/>
  <c r="G77" i="5"/>
  <c r="D77" i="5"/>
  <c r="C77" i="5"/>
  <c r="H76" i="5"/>
  <c r="G76" i="5"/>
  <c r="D76" i="5"/>
  <c r="C76" i="5"/>
  <c r="H75" i="5"/>
  <c r="G75" i="5"/>
  <c r="D75" i="5"/>
  <c r="C75" i="5"/>
  <c r="H74" i="5"/>
  <c r="G74" i="5"/>
  <c r="D74" i="5"/>
  <c r="C74" i="5"/>
  <c r="H73" i="5"/>
  <c r="G73" i="5"/>
  <c r="D73" i="5"/>
  <c r="C73" i="5"/>
  <c r="H72" i="5"/>
  <c r="G72" i="5"/>
  <c r="D72" i="5"/>
  <c r="C72" i="5"/>
  <c r="H71" i="5"/>
  <c r="G71" i="5"/>
  <c r="D71" i="5"/>
  <c r="C71" i="5"/>
  <c r="H70" i="5"/>
  <c r="G70" i="5"/>
  <c r="D70" i="5"/>
  <c r="C70" i="5"/>
  <c r="H69" i="5"/>
  <c r="G69" i="5"/>
  <c r="D69" i="5"/>
  <c r="C69" i="5"/>
  <c r="H68" i="5"/>
  <c r="G68" i="5"/>
  <c r="D68" i="5"/>
  <c r="C68" i="5"/>
  <c r="H67" i="5"/>
  <c r="G67" i="5"/>
  <c r="D67" i="5"/>
  <c r="C67" i="5"/>
  <c r="H66" i="5"/>
  <c r="G66" i="5"/>
  <c r="D66" i="5"/>
  <c r="C66" i="5"/>
  <c r="H65" i="5"/>
  <c r="G65" i="5"/>
  <c r="D65" i="5"/>
  <c r="C65" i="5"/>
  <c r="H64" i="5"/>
  <c r="G64" i="5"/>
  <c r="D64" i="5"/>
  <c r="C64" i="5"/>
  <c r="H63" i="5"/>
  <c r="G63" i="5"/>
  <c r="D63" i="5"/>
  <c r="C63" i="5"/>
  <c r="H62" i="5"/>
  <c r="G62" i="5"/>
  <c r="D62" i="5"/>
  <c r="C62" i="5"/>
  <c r="H61" i="5"/>
  <c r="G61" i="5"/>
  <c r="D61" i="5"/>
  <c r="C61" i="5"/>
  <c r="H60" i="5"/>
  <c r="G60" i="5"/>
  <c r="D60" i="5"/>
  <c r="C60" i="5"/>
  <c r="H59" i="5"/>
  <c r="G59" i="5"/>
  <c r="D59" i="5"/>
  <c r="C59" i="5"/>
  <c r="H58" i="5"/>
  <c r="G58" i="5"/>
  <c r="D58" i="5"/>
  <c r="C58" i="5"/>
  <c r="H57" i="5"/>
  <c r="G57" i="5"/>
  <c r="D57" i="5"/>
  <c r="C57" i="5"/>
  <c r="H56" i="5"/>
  <c r="G56" i="5"/>
  <c r="D56" i="5"/>
  <c r="C56" i="5"/>
  <c r="H55" i="5"/>
  <c r="G55" i="5"/>
  <c r="D55" i="5"/>
  <c r="C55" i="5"/>
  <c r="H54" i="5"/>
  <c r="G54" i="5"/>
  <c r="D54" i="5"/>
  <c r="C54" i="5"/>
  <c r="H53" i="5"/>
  <c r="G53" i="5"/>
  <c r="D53" i="5"/>
  <c r="C53" i="5"/>
  <c r="H52" i="5"/>
  <c r="G52" i="5"/>
  <c r="D52" i="5"/>
  <c r="C52" i="5"/>
  <c r="H51" i="5"/>
  <c r="G51" i="5"/>
  <c r="D51" i="5"/>
  <c r="C51" i="5"/>
  <c r="H50" i="5"/>
  <c r="G50" i="5"/>
  <c r="D50" i="5"/>
  <c r="C50" i="5"/>
  <c r="H49" i="5"/>
  <c r="G49" i="5"/>
  <c r="D49" i="5"/>
  <c r="C49" i="5"/>
  <c r="H48" i="5"/>
  <c r="G48" i="5"/>
  <c r="D48" i="5"/>
  <c r="C48" i="5"/>
  <c r="H47" i="5"/>
  <c r="G47" i="5"/>
  <c r="D47" i="5"/>
  <c r="C47" i="5"/>
  <c r="H46" i="5"/>
  <c r="G46" i="5"/>
  <c r="D46" i="5"/>
  <c r="C46" i="5"/>
  <c r="H45" i="5"/>
  <c r="G45" i="5"/>
  <c r="D45" i="5"/>
  <c r="C45" i="5"/>
  <c r="H44" i="5"/>
  <c r="G44" i="5"/>
  <c r="D44" i="5"/>
  <c r="C44" i="5"/>
  <c r="H43" i="5"/>
  <c r="G43" i="5"/>
  <c r="D43" i="5"/>
  <c r="C43" i="5"/>
  <c r="H42" i="5"/>
  <c r="G42" i="5"/>
  <c r="D42" i="5"/>
  <c r="C42" i="5"/>
  <c r="H41" i="5"/>
  <c r="G41" i="5"/>
  <c r="D41" i="5"/>
  <c r="C41" i="5"/>
  <c r="H40" i="5"/>
  <c r="G40" i="5"/>
  <c r="D40" i="5"/>
  <c r="C40" i="5"/>
  <c r="H39" i="5"/>
  <c r="G39" i="5"/>
  <c r="D39" i="5"/>
  <c r="C39" i="5"/>
  <c r="H38" i="5"/>
  <c r="G38" i="5"/>
  <c r="D38" i="5"/>
  <c r="C38" i="5"/>
  <c r="H37" i="5"/>
  <c r="G37" i="5"/>
  <c r="D37" i="5"/>
  <c r="C37" i="5"/>
  <c r="H36" i="5"/>
  <c r="G36" i="5"/>
  <c r="D36" i="5"/>
  <c r="C36" i="5"/>
  <c r="H35" i="5"/>
  <c r="G35" i="5"/>
  <c r="D35" i="5"/>
  <c r="C35" i="5"/>
  <c r="H34" i="5"/>
  <c r="G34" i="5"/>
  <c r="D34" i="5"/>
  <c r="C34" i="5"/>
  <c r="H33" i="5"/>
  <c r="G33" i="5"/>
  <c r="D33" i="5"/>
  <c r="C33" i="5"/>
  <c r="H32" i="5"/>
  <c r="G32" i="5"/>
  <c r="D32" i="5"/>
  <c r="C32" i="5"/>
  <c r="H31" i="5"/>
  <c r="G31" i="5"/>
  <c r="D31" i="5"/>
  <c r="C31" i="5"/>
  <c r="H30" i="5"/>
  <c r="G30" i="5"/>
  <c r="D30" i="5"/>
  <c r="C30" i="5"/>
  <c r="H29" i="5"/>
  <c r="G29" i="5"/>
  <c r="D29" i="5"/>
  <c r="C29" i="5"/>
  <c r="H28" i="5"/>
  <c r="G28" i="5"/>
  <c r="D28" i="5"/>
  <c r="C28" i="5"/>
  <c r="H27" i="5"/>
  <c r="G27" i="5"/>
  <c r="D27" i="5"/>
  <c r="C27" i="5"/>
  <c r="H26" i="5"/>
  <c r="G26" i="5"/>
  <c r="D26" i="5"/>
  <c r="C26" i="5"/>
  <c r="H25" i="5"/>
  <c r="G25" i="5"/>
  <c r="D25" i="5"/>
  <c r="C25" i="5"/>
  <c r="H24" i="5"/>
  <c r="G24" i="5"/>
  <c r="D24" i="5"/>
  <c r="C24" i="5"/>
  <c r="H23" i="5"/>
  <c r="G23" i="5"/>
  <c r="D23" i="5"/>
  <c r="C23" i="5"/>
  <c r="H22" i="5"/>
  <c r="G22" i="5"/>
  <c r="D22" i="5"/>
  <c r="C22" i="5"/>
  <c r="H21" i="5"/>
  <c r="G21" i="5"/>
  <c r="D21" i="5"/>
  <c r="C21" i="5"/>
  <c r="H20" i="5"/>
  <c r="G20" i="5"/>
  <c r="D20" i="5"/>
  <c r="C20" i="5"/>
  <c r="H19" i="5"/>
  <c r="G19" i="5"/>
  <c r="D19" i="5"/>
  <c r="C19" i="5"/>
  <c r="H18" i="5"/>
  <c r="G18" i="5"/>
  <c r="D18" i="5"/>
  <c r="C18" i="5"/>
  <c r="H17" i="5"/>
  <c r="G17" i="5"/>
  <c r="D17" i="5"/>
  <c r="C17" i="5"/>
  <c r="H16" i="5"/>
  <c r="G16" i="5"/>
  <c r="D16" i="5"/>
  <c r="C16" i="5"/>
  <c r="H15" i="5"/>
  <c r="G15" i="5"/>
  <c r="D15" i="5"/>
  <c r="C15" i="5"/>
  <c r="H14" i="5"/>
  <c r="G14" i="5"/>
  <c r="D14" i="5"/>
  <c r="C14" i="5"/>
  <c r="H13" i="5"/>
  <c r="G13" i="5"/>
  <c r="D13" i="5"/>
  <c r="C13" i="5"/>
  <c r="H12" i="5"/>
  <c r="G12" i="5"/>
  <c r="D12" i="5"/>
  <c r="C12" i="5"/>
  <c r="H11" i="5"/>
  <c r="G11" i="5"/>
  <c r="D11" i="5"/>
  <c r="C11" i="5"/>
  <c r="H10" i="5"/>
  <c r="G10" i="5"/>
  <c r="D10" i="5"/>
  <c r="C10" i="5"/>
  <c r="H9" i="5"/>
  <c r="G9" i="5"/>
  <c r="D9" i="5"/>
  <c r="C9" i="5"/>
  <c r="H8" i="5"/>
  <c r="G8" i="5"/>
  <c r="D8" i="5"/>
  <c r="C8" i="5"/>
  <c r="H7" i="5"/>
  <c r="G7" i="5"/>
  <c r="D7" i="5"/>
  <c r="C7" i="5"/>
  <c r="H6" i="5"/>
  <c r="G6" i="5"/>
  <c r="D6" i="5"/>
  <c r="C6" i="5"/>
  <c r="H5" i="5"/>
  <c r="G5" i="5"/>
  <c r="D5" i="5"/>
  <c r="C5" i="5"/>
  <c r="H4" i="5"/>
  <c r="G4" i="5"/>
  <c r="D4" i="5"/>
  <c r="C4" i="5"/>
  <c r="H3" i="5"/>
  <c r="G3" i="5"/>
  <c r="D3" i="5"/>
  <c r="C3" i="5"/>
  <c r="H4" i="3"/>
  <c r="H5" i="3"/>
  <c r="H6" i="3"/>
  <c r="H7" i="3"/>
  <c r="H8" i="3"/>
  <c r="H9" i="3"/>
  <c r="H10" i="3"/>
  <c r="H11" i="3"/>
  <c r="H12" i="3"/>
  <c r="H13" i="3"/>
  <c r="H14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G4" i="3"/>
  <c r="G5" i="3"/>
  <c r="G6" i="3"/>
  <c r="G7" i="3"/>
  <c r="G8" i="3"/>
  <c r="G9" i="3"/>
  <c r="G10" i="3"/>
  <c r="G11" i="3"/>
  <c r="G12" i="3"/>
  <c r="G13" i="3"/>
  <c r="G14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H3" i="3"/>
  <c r="G3" i="3"/>
  <c r="D4" i="3"/>
  <c r="D5" i="3"/>
  <c r="D6" i="3"/>
  <c r="D7" i="3"/>
  <c r="D8" i="3"/>
  <c r="D9" i="3"/>
  <c r="D10" i="3"/>
  <c r="D11" i="3"/>
  <c r="D12" i="3"/>
  <c r="D13" i="3"/>
  <c r="D14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3" i="3"/>
  <c r="C4" i="3"/>
  <c r="C5" i="3"/>
  <c r="C6" i="3"/>
  <c r="C7" i="3"/>
  <c r="E7" i="3" s="1"/>
  <c r="C8" i="3"/>
  <c r="C9" i="3"/>
  <c r="C10" i="3"/>
  <c r="E10" i="3" s="1"/>
  <c r="C11" i="3"/>
  <c r="C12" i="3"/>
  <c r="C13" i="3"/>
  <c r="C14" i="3"/>
  <c r="C16" i="3"/>
  <c r="E16" i="3" s="1"/>
  <c r="C17" i="3"/>
  <c r="C18" i="3"/>
  <c r="C19" i="3"/>
  <c r="E19" i="3" s="1"/>
  <c r="C20" i="3"/>
  <c r="C21" i="3"/>
  <c r="C22" i="3"/>
  <c r="C23" i="3"/>
  <c r="C24" i="3"/>
  <c r="E24" i="3" s="1"/>
  <c r="C25" i="3"/>
  <c r="C26" i="3"/>
  <c r="C27" i="3"/>
  <c r="E27" i="3" s="1"/>
  <c r="C28" i="3"/>
  <c r="C29" i="3"/>
  <c r="C30" i="3"/>
  <c r="C31" i="3"/>
  <c r="C32" i="3"/>
  <c r="E32" i="3" s="1"/>
  <c r="C33" i="3"/>
  <c r="C34" i="3"/>
  <c r="C35" i="3"/>
  <c r="E35" i="3" s="1"/>
  <c r="C36" i="3"/>
  <c r="C37" i="3"/>
  <c r="C38" i="3"/>
  <c r="C39" i="3"/>
  <c r="C40" i="3"/>
  <c r="E40" i="3" s="1"/>
  <c r="C41" i="3"/>
  <c r="C42" i="3"/>
  <c r="C43" i="3"/>
  <c r="E43" i="3" s="1"/>
  <c r="C44" i="3"/>
  <c r="C45" i="3"/>
  <c r="C46" i="3"/>
  <c r="C47" i="3"/>
  <c r="C48" i="3"/>
  <c r="E48" i="3" s="1"/>
  <c r="C49" i="3"/>
  <c r="C50" i="3"/>
  <c r="C51" i="3"/>
  <c r="E51" i="3" s="1"/>
  <c r="C52" i="3"/>
  <c r="C53" i="3"/>
  <c r="C54" i="3"/>
  <c r="C55" i="3"/>
  <c r="C56" i="3"/>
  <c r="E56" i="3" s="1"/>
  <c r="C57" i="3"/>
  <c r="C58" i="3"/>
  <c r="C59" i="3"/>
  <c r="E59" i="3" s="1"/>
  <c r="C60" i="3"/>
  <c r="C61" i="3"/>
  <c r="C62" i="3"/>
  <c r="C63" i="3"/>
  <c r="C64" i="3"/>
  <c r="E64" i="3" s="1"/>
  <c r="C65" i="3"/>
  <c r="C66" i="3"/>
  <c r="C67" i="3"/>
  <c r="E67" i="3" s="1"/>
  <c r="C68" i="3"/>
  <c r="C69" i="3"/>
  <c r="C70" i="3"/>
  <c r="C71" i="3"/>
  <c r="C72" i="3"/>
  <c r="E72" i="3" s="1"/>
  <c r="C73" i="3"/>
  <c r="C74" i="3"/>
  <c r="C75" i="3"/>
  <c r="E75" i="3" s="1"/>
  <c r="C76" i="3"/>
  <c r="C77" i="3"/>
  <c r="C78" i="3"/>
  <c r="C79" i="3"/>
  <c r="C80" i="3"/>
  <c r="E80" i="3" s="1"/>
  <c r="C81" i="3"/>
  <c r="C82" i="3"/>
  <c r="C83" i="3"/>
  <c r="E83" i="3" s="1"/>
  <c r="C84" i="3"/>
  <c r="C85" i="3"/>
  <c r="C86" i="3"/>
  <c r="C87" i="3"/>
  <c r="C88" i="3"/>
  <c r="E88" i="3" s="1"/>
  <c r="C89" i="3"/>
  <c r="C90" i="3"/>
  <c r="C91" i="3"/>
  <c r="E91" i="3" s="1"/>
  <c r="C92" i="3"/>
  <c r="C93" i="3"/>
  <c r="C94" i="3"/>
  <c r="C95" i="3"/>
  <c r="C96" i="3"/>
  <c r="E96" i="3" s="1"/>
  <c r="C97" i="3"/>
  <c r="C98" i="3"/>
  <c r="C99" i="3"/>
  <c r="E99" i="3" s="1"/>
  <c r="C100" i="3"/>
  <c r="C101" i="3"/>
  <c r="C102" i="3"/>
  <c r="C103" i="3"/>
  <c r="C104" i="3"/>
  <c r="E104" i="3" s="1"/>
  <c r="C105" i="3"/>
  <c r="C106" i="3"/>
  <c r="C107" i="3"/>
  <c r="E107" i="3" s="1"/>
  <c r="C108" i="3"/>
  <c r="C109" i="3"/>
  <c r="C110" i="3"/>
  <c r="C111" i="3"/>
  <c r="C112" i="3"/>
  <c r="E112" i="3" s="1"/>
  <c r="C113" i="3"/>
  <c r="C114" i="3"/>
  <c r="C115" i="3"/>
  <c r="E115" i="3" s="1"/>
  <c r="C116" i="3"/>
  <c r="C117" i="3"/>
  <c r="C118" i="3"/>
  <c r="C119" i="3"/>
  <c r="C120" i="3"/>
  <c r="E120" i="3" s="1"/>
  <c r="C121" i="3"/>
  <c r="C122" i="3"/>
  <c r="C123" i="3"/>
  <c r="E123" i="3" s="1"/>
  <c r="C124" i="3"/>
  <c r="C125" i="3"/>
  <c r="C126" i="3"/>
  <c r="C127" i="3"/>
  <c r="C128" i="3"/>
  <c r="E128" i="3" s="1"/>
  <c r="C129" i="3"/>
  <c r="C130" i="3"/>
  <c r="C131" i="3"/>
  <c r="E131" i="3" s="1"/>
  <c r="C132" i="3"/>
  <c r="C133" i="3"/>
  <c r="C134" i="3"/>
  <c r="C135" i="3"/>
  <c r="C136" i="3"/>
  <c r="E136" i="3" s="1"/>
  <c r="C137" i="3"/>
  <c r="C138" i="3"/>
  <c r="C139" i="3"/>
  <c r="E139" i="3" s="1"/>
  <c r="C140" i="3"/>
  <c r="C141" i="3"/>
  <c r="C142" i="3"/>
  <c r="C143" i="3"/>
  <c r="C144" i="3"/>
  <c r="E144" i="3" s="1"/>
  <c r="C145" i="3"/>
  <c r="C146" i="3"/>
  <c r="C147" i="3"/>
  <c r="E147" i="3" s="1"/>
  <c r="C148" i="3"/>
  <c r="C149" i="3"/>
  <c r="C3" i="3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5" i="4"/>
  <c r="A152" i="4"/>
  <c r="J151" i="4"/>
  <c r="G151" i="4"/>
  <c r="J150" i="4"/>
  <c r="G150" i="4"/>
  <c r="J149" i="4"/>
  <c r="G149" i="4"/>
  <c r="J148" i="4"/>
  <c r="G148" i="4"/>
  <c r="J147" i="4"/>
  <c r="G147" i="4"/>
  <c r="J146" i="4"/>
  <c r="G146" i="4"/>
  <c r="J145" i="4"/>
  <c r="G145" i="4"/>
  <c r="J144" i="4"/>
  <c r="G144" i="4"/>
  <c r="J143" i="4"/>
  <c r="G143" i="4"/>
  <c r="J142" i="4"/>
  <c r="G142" i="4"/>
  <c r="J141" i="4"/>
  <c r="G141" i="4"/>
  <c r="J140" i="4"/>
  <c r="G140" i="4"/>
  <c r="J139" i="4"/>
  <c r="G139" i="4"/>
  <c r="J138" i="4"/>
  <c r="G138" i="4"/>
  <c r="J137" i="4"/>
  <c r="G137" i="4"/>
  <c r="J136" i="4"/>
  <c r="G136" i="4"/>
  <c r="J135" i="4"/>
  <c r="G135" i="4"/>
  <c r="J134" i="4"/>
  <c r="G134" i="4"/>
  <c r="J133" i="4"/>
  <c r="G133" i="4"/>
  <c r="J132" i="4"/>
  <c r="G132" i="4"/>
  <c r="J131" i="4"/>
  <c r="G131" i="4"/>
  <c r="J130" i="4"/>
  <c r="G130" i="4"/>
  <c r="J129" i="4"/>
  <c r="G129" i="4"/>
  <c r="J128" i="4"/>
  <c r="G128" i="4"/>
  <c r="J127" i="4"/>
  <c r="G127" i="4"/>
  <c r="J126" i="4"/>
  <c r="G126" i="4"/>
  <c r="J125" i="4"/>
  <c r="G125" i="4"/>
  <c r="J124" i="4"/>
  <c r="G124" i="4"/>
  <c r="J123" i="4"/>
  <c r="G123" i="4"/>
  <c r="J122" i="4"/>
  <c r="G122" i="4"/>
  <c r="J121" i="4"/>
  <c r="G121" i="4"/>
  <c r="J120" i="4"/>
  <c r="G120" i="4"/>
  <c r="J119" i="4"/>
  <c r="G119" i="4"/>
  <c r="J118" i="4"/>
  <c r="G118" i="4"/>
  <c r="J117" i="4"/>
  <c r="G117" i="4"/>
  <c r="J116" i="4"/>
  <c r="G116" i="4"/>
  <c r="J115" i="4"/>
  <c r="G115" i="4"/>
  <c r="J114" i="4"/>
  <c r="G114" i="4"/>
  <c r="J113" i="4"/>
  <c r="G113" i="4"/>
  <c r="J112" i="4"/>
  <c r="G112" i="4"/>
  <c r="J111" i="4"/>
  <c r="G111" i="4"/>
  <c r="J110" i="4"/>
  <c r="G110" i="4"/>
  <c r="J109" i="4"/>
  <c r="G109" i="4"/>
  <c r="J108" i="4"/>
  <c r="G108" i="4"/>
  <c r="J107" i="4"/>
  <c r="G107" i="4"/>
  <c r="J106" i="4"/>
  <c r="G106" i="4"/>
  <c r="J105" i="4"/>
  <c r="G105" i="4"/>
  <c r="J104" i="4"/>
  <c r="G104" i="4"/>
  <c r="J103" i="4"/>
  <c r="G103" i="4"/>
  <c r="J102" i="4"/>
  <c r="G102" i="4"/>
  <c r="J101" i="4"/>
  <c r="G101" i="4"/>
  <c r="J100" i="4"/>
  <c r="G100" i="4"/>
  <c r="J99" i="4"/>
  <c r="G99" i="4"/>
  <c r="J98" i="4"/>
  <c r="G98" i="4"/>
  <c r="J97" i="4"/>
  <c r="G97" i="4"/>
  <c r="J96" i="4"/>
  <c r="G96" i="4"/>
  <c r="J95" i="4"/>
  <c r="G95" i="4"/>
  <c r="J94" i="4"/>
  <c r="G94" i="4"/>
  <c r="J93" i="4"/>
  <c r="G93" i="4"/>
  <c r="J92" i="4"/>
  <c r="G92" i="4"/>
  <c r="J91" i="4"/>
  <c r="G91" i="4"/>
  <c r="J90" i="4"/>
  <c r="G90" i="4"/>
  <c r="J89" i="4"/>
  <c r="G89" i="4"/>
  <c r="J88" i="4"/>
  <c r="G88" i="4"/>
  <c r="J87" i="4"/>
  <c r="G87" i="4"/>
  <c r="J86" i="4"/>
  <c r="G86" i="4"/>
  <c r="J85" i="4"/>
  <c r="G85" i="4"/>
  <c r="J84" i="4"/>
  <c r="G84" i="4"/>
  <c r="J83" i="4"/>
  <c r="G83" i="4"/>
  <c r="J82" i="4"/>
  <c r="G82" i="4"/>
  <c r="J81" i="4"/>
  <c r="G81" i="4"/>
  <c r="J80" i="4"/>
  <c r="G80" i="4"/>
  <c r="J79" i="4"/>
  <c r="G79" i="4"/>
  <c r="J78" i="4"/>
  <c r="G78" i="4"/>
  <c r="J77" i="4"/>
  <c r="G77" i="4"/>
  <c r="J76" i="4"/>
  <c r="G76" i="4"/>
  <c r="J75" i="4"/>
  <c r="G75" i="4"/>
  <c r="J74" i="4"/>
  <c r="G74" i="4"/>
  <c r="J73" i="4"/>
  <c r="G73" i="4"/>
  <c r="J72" i="4"/>
  <c r="G72" i="4"/>
  <c r="J71" i="4"/>
  <c r="G71" i="4"/>
  <c r="J70" i="4"/>
  <c r="G70" i="4"/>
  <c r="J69" i="4"/>
  <c r="G69" i="4"/>
  <c r="J68" i="4"/>
  <c r="G68" i="4"/>
  <c r="J67" i="4"/>
  <c r="G67" i="4"/>
  <c r="J66" i="4"/>
  <c r="G66" i="4"/>
  <c r="J65" i="4"/>
  <c r="G65" i="4"/>
  <c r="J64" i="4"/>
  <c r="G64" i="4"/>
  <c r="J63" i="4"/>
  <c r="G63" i="4"/>
  <c r="J62" i="4"/>
  <c r="G62" i="4"/>
  <c r="J61" i="4"/>
  <c r="G61" i="4"/>
  <c r="J60" i="4"/>
  <c r="G60" i="4"/>
  <c r="J59" i="4"/>
  <c r="G59" i="4"/>
  <c r="J58" i="4"/>
  <c r="G58" i="4"/>
  <c r="J57" i="4"/>
  <c r="G57" i="4"/>
  <c r="J56" i="4"/>
  <c r="G56" i="4"/>
  <c r="J55" i="4"/>
  <c r="G55" i="4"/>
  <c r="J54" i="4"/>
  <c r="G54" i="4"/>
  <c r="J53" i="4"/>
  <c r="G53" i="4"/>
  <c r="J52" i="4"/>
  <c r="G52" i="4"/>
  <c r="J51" i="4"/>
  <c r="G51" i="4"/>
  <c r="J50" i="4"/>
  <c r="G50" i="4"/>
  <c r="J49" i="4"/>
  <c r="G49" i="4"/>
  <c r="J48" i="4"/>
  <c r="G48" i="4"/>
  <c r="J47" i="4"/>
  <c r="G47" i="4"/>
  <c r="J46" i="4"/>
  <c r="G46" i="4"/>
  <c r="J45" i="4"/>
  <c r="G45" i="4"/>
  <c r="J44" i="4"/>
  <c r="G44" i="4"/>
  <c r="J43" i="4"/>
  <c r="G43" i="4"/>
  <c r="J42" i="4"/>
  <c r="G42" i="4"/>
  <c r="J41" i="4"/>
  <c r="G41" i="4"/>
  <c r="J40" i="4"/>
  <c r="G40" i="4"/>
  <c r="J39" i="4"/>
  <c r="G39" i="4"/>
  <c r="J38" i="4"/>
  <c r="G38" i="4"/>
  <c r="J37" i="4"/>
  <c r="G37" i="4"/>
  <c r="J36" i="4"/>
  <c r="G36" i="4"/>
  <c r="J35" i="4"/>
  <c r="G35" i="4"/>
  <c r="J34" i="4"/>
  <c r="G34" i="4"/>
  <c r="J33" i="4"/>
  <c r="G33" i="4"/>
  <c r="J32" i="4"/>
  <c r="G32" i="4"/>
  <c r="J31" i="4"/>
  <c r="G31" i="4"/>
  <c r="J30" i="4"/>
  <c r="G30" i="4"/>
  <c r="J29" i="4"/>
  <c r="G29" i="4"/>
  <c r="J28" i="4"/>
  <c r="G28" i="4"/>
  <c r="J27" i="4"/>
  <c r="G27" i="4"/>
  <c r="J26" i="4"/>
  <c r="G26" i="4"/>
  <c r="J25" i="4"/>
  <c r="G25" i="4"/>
  <c r="J24" i="4"/>
  <c r="G24" i="4"/>
  <c r="J23" i="4"/>
  <c r="G23" i="4"/>
  <c r="J22" i="4"/>
  <c r="G22" i="4"/>
  <c r="J21" i="4"/>
  <c r="G21" i="4"/>
  <c r="J20" i="4"/>
  <c r="G20" i="4"/>
  <c r="J19" i="4"/>
  <c r="G19" i="4"/>
  <c r="J18" i="4"/>
  <c r="G18" i="4"/>
  <c r="J17" i="4"/>
  <c r="G17" i="4"/>
  <c r="J16" i="4"/>
  <c r="G16" i="4"/>
  <c r="J15" i="4"/>
  <c r="G15" i="4"/>
  <c r="J14" i="4"/>
  <c r="G14" i="4"/>
  <c r="J13" i="4"/>
  <c r="G13" i="4"/>
  <c r="J12" i="4"/>
  <c r="G12" i="4"/>
  <c r="J11" i="4"/>
  <c r="G11" i="4"/>
  <c r="J10" i="4"/>
  <c r="G10" i="4"/>
  <c r="J9" i="4"/>
  <c r="G9" i="4"/>
  <c r="J8" i="4"/>
  <c r="G8" i="4"/>
  <c r="J7" i="4"/>
  <c r="G7" i="4"/>
  <c r="J6" i="4"/>
  <c r="G6" i="4"/>
  <c r="J5" i="4"/>
  <c r="J152" i="4" s="1"/>
  <c r="J3" i="4" s="1"/>
  <c r="G5" i="4"/>
  <c r="G152" i="4" s="1"/>
  <c r="G3" i="4" s="1"/>
  <c r="E146" i="3" l="1"/>
  <c r="E138" i="3"/>
  <c r="E130" i="3"/>
  <c r="E122" i="3"/>
  <c r="E114" i="3"/>
  <c r="E106" i="3"/>
  <c r="E98" i="3"/>
  <c r="E90" i="3"/>
  <c r="E82" i="3"/>
  <c r="E74" i="3"/>
  <c r="E66" i="3"/>
  <c r="E58" i="3"/>
  <c r="E50" i="3"/>
  <c r="E42" i="3"/>
  <c r="E34" i="3"/>
  <c r="E26" i="3"/>
  <c r="E18" i="3"/>
  <c r="E9" i="3"/>
  <c r="E8" i="5"/>
  <c r="E14" i="5"/>
  <c r="E20" i="5"/>
  <c r="E56" i="5"/>
  <c r="E60" i="5"/>
  <c r="E70" i="5"/>
  <c r="E72" i="5"/>
  <c r="E128" i="5"/>
  <c r="E134" i="5"/>
  <c r="E136" i="5"/>
  <c r="E138" i="5"/>
  <c r="E142" i="5"/>
  <c r="E144" i="5"/>
  <c r="E101" i="5"/>
  <c r="I59" i="5"/>
  <c r="E30" i="5"/>
  <c r="E78" i="5"/>
  <c r="E86" i="5"/>
  <c r="E118" i="5"/>
  <c r="I4" i="5"/>
  <c r="I30" i="5"/>
  <c r="I32" i="5"/>
  <c r="I36" i="5"/>
  <c r="I40" i="5"/>
  <c r="I44" i="5"/>
  <c r="I46" i="5"/>
  <c r="I60" i="5"/>
  <c r="I78" i="5"/>
  <c r="I88" i="5"/>
  <c r="I92" i="5"/>
  <c r="I96" i="5"/>
  <c r="I100" i="5"/>
  <c r="I102" i="5"/>
  <c r="I104" i="5"/>
  <c r="I108" i="5"/>
  <c r="I110" i="5"/>
  <c r="I112" i="5"/>
  <c r="I124" i="5"/>
  <c r="I134" i="5"/>
  <c r="I146" i="3"/>
  <c r="I138" i="3"/>
  <c r="I130" i="3"/>
  <c r="I122" i="3"/>
  <c r="I114" i="3"/>
  <c r="I106" i="3"/>
  <c r="I98" i="3"/>
  <c r="I90" i="3"/>
  <c r="I82" i="3"/>
  <c r="I74" i="3"/>
  <c r="I66" i="3"/>
  <c r="I58" i="3"/>
  <c r="I50" i="3"/>
  <c r="I42" i="3"/>
  <c r="I34" i="3"/>
  <c r="I26" i="3"/>
  <c r="I18" i="3"/>
  <c r="I9" i="3"/>
  <c r="I105" i="3"/>
  <c r="E145" i="3"/>
  <c r="E137" i="3"/>
  <c r="E129" i="3"/>
  <c r="E121" i="3"/>
  <c r="E113" i="3"/>
  <c r="E105" i="3"/>
  <c r="E97" i="3"/>
  <c r="E89" i="3"/>
  <c r="E81" i="3"/>
  <c r="E73" i="3"/>
  <c r="E65" i="3"/>
  <c r="E57" i="3"/>
  <c r="E49" i="3"/>
  <c r="E41" i="3"/>
  <c r="E33" i="3"/>
  <c r="E25" i="3"/>
  <c r="E17" i="3"/>
  <c r="E8" i="3"/>
  <c r="I33" i="3"/>
  <c r="I97" i="3"/>
  <c r="I25" i="3"/>
  <c r="I89" i="3"/>
  <c r="I17" i="3"/>
  <c r="I145" i="3"/>
  <c r="I81" i="3"/>
  <c r="I8" i="3"/>
  <c r="I137" i="3"/>
  <c r="I73" i="3"/>
  <c r="I129" i="3"/>
  <c r="I57" i="3"/>
  <c r="E149" i="3"/>
  <c r="E141" i="3"/>
  <c r="E133" i="3"/>
  <c r="E125" i="3"/>
  <c r="E117" i="3"/>
  <c r="E109" i="3"/>
  <c r="E101" i="3"/>
  <c r="E93" i="3"/>
  <c r="E85" i="3"/>
  <c r="E77" i="3"/>
  <c r="E69" i="3"/>
  <c r="E61" i="3"/>
  <c r="E53" i="3"/>
  <c r="E45" i="3"/>
  <c r="E37" i="3"/>
  <c r="E29" i="3"/>
  <c r="E21" i="3"/>
  <c r="E12" i="3"/>
  <c r="E4" i="3"/>
  <c r="I121" i="3"/>
  <c r="I49" i="3"/>
  <c r="I113" i="3"/>
  <c r="I41" i="3"/>
  <c r="I65" i="3"/>
  <c r="E143" i="3"/>
  <c r="E135" i="3"/>
  <c r="E127" i="3"/>
  <c r="E119" i="3"/>
  <c r="E111" i="3"/>
  <c r="E103" i="3"/>
  <c r="E95" i="3"/>
  <c r="E87" i="3"/>
  <c r="E79" i="3"/>
  <c r="E71" i="3"/>
  <c r="E63" i="3"/>
  <c r="E55" i="3"/>
  <c r="E47" i="3"/>
  <c r="E39" i="3"/>
  <c r="E31" i="3"/>
  <c r="E23" i="3"/>
  <c r="E14" i="3"/>
  <c r="E6" i="3"/>
  <c r="I144" i="3"/>
  <c r="I136" i="3"/>
  <c r="I128" i="3"/>
  <c r="I120" i="3"/>
  <c r="I112" i="3"/>
  <c r="I104" i="3"/>
  <c r="I96" i="3"/>
  <c r="I88" i="3"/>
  <c r="I80" i="3"/>
  <c r="I72" i="3"/>
  <c r="I64" i="3"/>
  <c r="I56" i="3"/>
  <c r="I48" i="3"/>
  <c r="I40" i="3"/>
  <c r="I32" i="3"/>
  <c r="I24" i="3"/>
  <c r="I16" i="3"/>
  <c r="I7" i="3"/>
  <c r="E3" i="3"/>
  <c r="E142" i="3"/>
  <c r="E134" i="3"/>
  <c r="E126" i="3"/>
  <c r="E118" i="3"/>
  <c r="E110" i="3"/>
  <c r="E102" i="3"/>
  <c r="E94" i="3"/>
  <c r="E86" i="3"/>
  <c r="E78" i="3"/>
  <c r="E70" i="3"/>
  <c r="E62" i="3"/>
  <c r="E54" i="3"/>
  <c r="E46" i="3"/>
  <c r="E38" i="3"/>
  <c r="E30" i="3"/>
  <c r="E22" i="3"/>
  <c r="E13" i="3"/>
  <c r="E5" i="3"/>
  <c r="I143" i="3"/>
  <c r="I135" i="3"/>
  <c r="I127" i="3"/>
  <c r="I119" i="3"/>
  <c r="I111" i="3"/>
  <c r="I103" i="3"/>
  <c r="I95" i="3"/>
  <c r="I87" i="3"/>
  <c r="I79" i="3"/>
  <c r="I71" i="3"/>
  <c r="I63" i="3"/>
  <c r="I55" i="3"/>
  <c r="I47" i="3"/>
  <c r="I39" i="3"/>
  <c r="I31" i="3"/>
  <c r="I23" i="3"/>
  <c r="I14" i="3"/>
  <c r="I6" i="3"/>
  <c r="I142" i="3"/>
  <c r="I134" i="3"/>
  <c r="I126" i="3"/>
  <c r="I118" i="3"/>
  <c r="I110" i="3"/>
  <c r="I102" i="3"/>
  <c r="I94" i="3"/>
  <c r="I86" i="3"/>
  <c r="I78" i="3"/>
  <c r="I70" i="3"/>
  <c r="I62" i="3"/>
  <c r="I54" i="3"/>
  <c r="I46" i="3"/>
  <c r="I38" i="3"/>
  <c r="I30" i="3"/>
  <c r="I22" i="3"/>
  <c r="I13" i="3"/>
  <c r="I5" i="3"/>
  <c r="E148" i="3"/>
  <c r="E140" i="3"/>
  <c r="E132" i="3"/>
  <c r="E124" i="3"/>
  <c r="E116" i="3"/>
  <c r="E108" i="3"/>
  <c r="E100" i="3"/>
  <c r="E92" i="3"/>
  <c r="E84" i="3"/>
  <c r="E76" i="3"/>
  <c r="E68" i="3"/>
  <c r="E60" i="3"/>
  <c r="E52" i="3"/>
  <c r="E44" i="3"/>
  <c r="E36" i="3"/>
  <c r="E28" i="3"/>
  <c r="E20" i="3"/>
  <c r="E11" i="3"/>
  <c r="I149" i="3"/>
  <c r="I141" i="3"/>
  <c r="I133" i="3"/>
  <c r="I125" i="3"/>
  <c r="I117" i="3"/>
  <c r="I109" i="3"/>
  <c r="I101" i="3"/>
  <c r="I93" i="3"/>
  <c r="I85" i="3"/>
  <c r="I77" i="3"/>
  <c r="I69" i="3"/>
  <c r="I61" i="3"/>
  <c r="I53" i="3"/>
  <c r="I45" i="3"/>
  <c r="I37" i="3"/>
  <c r="I29" i="3"/>
  <c r="I21" i="3"/>
  <c r="I12" i="3"/>
  <c r="I4" i="3"/>
  <c r="I148" i="3"/>
  <c r="I140" i="3"/>
  <c r="I132" i="3"/>
  <c r="I124" i="3"/>
  <c r="I116" i="3"/>
  <c r="I108" i="3"/>
  <c r="I100" i="3"/>
  <c r="I92" i="3"/>
  <c r="I84" i="3"/>
  <c r="I76" i="3"/>
  <c r="I68" i="3"/>
  <c r="I60" i="3"/>
  <c r="I52" i="3"/>
  <c r="I44" i="3"/>
  <c r="I36" i="3"/>
  <c r="I28" i="3"/>
  <c r="I20" i="3"/>
  <c r="I11" i="3"/>
  <c r="I147" i="3"/>
  <c r="I139" i="3"/>
  <c r="I131" i="3"/>
  <c r="I123" i="3"/>
  <c r="I115" i="3"/>
  <c r="I107" i="3"/>
  <c r="I99" i="3"/>
  <c r="I91" i="3"/>
  <c r="I83" i="3"/>
  <c r="I75" i="3"/>
  <c r="I67" i="3"/>
  <c r="I59" i="3"/>
  <c r="I51" i="3"/>
  <c r="I43" i="3"/>
  <c r="I35" i="3"/>
  <c r="I27" i="3"/>
  <c r="I19" i="3"/>
  <c r="I10" i="3"/>
  <c r="E40" i="5"/>
  <c r="E74" i="5"/>
  <c r="E34" i="5"/>
  <c r="E62" i="5"/>
  <c r="I114" i="5"/>
  <c r="I116" i="5"/>
  <c r="I118" i="5"/>
  <c r="E15" i="5"/>
  <c r="E17" i="5"/>
  <c r="E19" i="5"/>
  <c r="E21" i="5"/>
  <c r="E29" i="5"/>
  <c r="E31" i="5"/>
  <c r="E39" i="5"/>
  <c r="E43" i="5"/>
  <c r="E45" i="5"/>
  <c r="E47" i="5"/>
  <c r="E51" i="5"/>
  <c r="E57" i="5"/>
  <c r="E65" i="5"/>
  <c r="E67" i="5"/>
  <c r="E71" i="5"/>
  <c r="E75" i="5"/>
  <c r="E85" i="5"/>
  <c r="E93" i="5"/>
  <c r="E141" i="5"/>
  <c r="I61" i="5"/>
  <c r="I89" i="5"/>
  <c r="I91" i="5"/>
  <c r="I97" i="5"/>
  <c r="I99" i="5"/>
  <c r="I103" i="5"/>
  <c r="I107" i="5"/>
  <c r="I111" i="5"/>
  <c r="I115" i="5"/>
  <c r="I121" i="5"/>
  <c r="I123" i="5"/>
  <c r="E13" i="5"/>
  <c r="I48" i="5"/>
  <c r="E50" i="5"/>
  <c r="I120" i="5"/>
  <c r="I9" i="5"/>
  <c r="I15" i="5"/>
  <c r="I19" i="5"/>
  <c r="I23" i="5"/>
  <c r="E33" i="5"/>
  <c r="I54" i="5"/>
  <c r="I71" i="5"/>
  <c r="E77" i="5"/>
  <c r="E103" i="5"/>
  <c r="E105" i="5"/>
  <c r="E109" i="5"/>
  <c r="E111" i="5"/>
  <c r="E113" i="5"/>
  <c r="I126" i="5"/>
  <c r="I130" i="5"/>
  <c r="E38" i="5"/>
  <c r="E66" i="5"/>
  <c r="E32" i="5"/>
  <c r="I47" i="5"/>
  <c r="I68" i="5"/>
  <c r="E88" i="5"/>
  <c r="I95" i="5"/>
  <c r="I8" i="5"/>
  <c r="I16" i="5"/>
  <c r="I22" i="5"/>
  <c r="E36" i="5"/>
  <c r="I55" i="5"/>
  <c r="E61" i="5"/>
  <c r="I72" i="5"/>
  <c r="E96" i="5"/>
  <c r="E98" i="5"/>
  <c r="E102" i="5"/>
  <c r="E106" i="5"/>
  <c r="E114" i="5"/>
  <c r="E120" i="5"/>
  <c r="E122" i="5"/>
  <c r="I129" i="5"/>
  <c r="I131" i="5"/>
  <c r="I133" i="5"/>
  <c r="E6" i="5"/>
  <c r="E18" i="5"/>
  <c r="I24" i="5"/>
  <c r="I38" i="5"/>
  <c r="E46" i="5"/>
  <c r="I52" i="5"/>
  <c r="I63" i="5"/>
  <c r="I80" i="5"/>
  <c r="E110" i="5"/>
  <c r="I119" i="5"/>
  <c r="E121" i="5"/>
  <c r="I146" i="5"/>
  <c r="E9" i="5"/>
  <c r="E23" i="5"/>
  <c r="E26" i="5"/>
  <c r="E37" i="5"/>
  <c r="E48" i="5"/>
  <c r="E54" i="5"/>
  <c r="E59" i="5"/>
  <c r="E79" i="5"/>
  <c r="E82" i="5"/>
  <c r="E90" i="5"/>
  <c r="E94" i="5"/>
  <c r="I98" i="5"/>
  <c r="I113" i="5"/>
  <c r="I128" i="5"/>
  <c r="E130" i="5"/>
  <c r="E133" i="5"/>
  <c r="I143" i="5"/>
  <c r="E145" i="5"/>
  <c r="E97" i="5"/>
  <c r="E112" i="5"/>
  <c r="E127" i="5"/>
  <c r="I27" i="5"/>
  <c r="I3" i="5"/>
  <c r="E25" i="5"/>
  <c r="E28" i="5"/>
  <c r="I35" i="5"/>
  <c r="E42" i="5"/>
  <c r="E53" i="5"/>
  <c r="I62" i="5"/>
  <c r="E64" i="5"/>
  <c r="I76" i="5"/>
  <c r="I79" i="5"/>
  <c r="E5" i="5"/>
  <c r="I20" i="5"/>
  <c r="I31" i="5"/>
  <c r="I43" i="5"/>
  <c r="I56" i="5"/>
  <c r="I70" i="5"/>
  <c r="E89" i="5"/>
  <c r="E117" i="5"/>
  <c r="I127" i="5"/>
  <c r="E129" i="5"/>
  <c r="I136" i="5"/>
  <c r="E7" i="5"/>
  <c r="I14" i="5"/>
  <c r="E16" i="5"/>
  <c r="E22" i="5"/>
  <c r="E27" i="5"/>
  <c r="I28" i="5"/>
  <c r="I39" i="5"/>
  <c r="E41" i="5"/>
  <c r="E44" i="5"/>
  <c r="I51" i="5"/>
  <c r="E55" i="5"/>
  <c r="E58" i="5"/>
  <c r="I64" i="5"/>
  <c r="E69" i="5"/>
  <c r="I84" i="5"/>
  <c r="I105" i="5"/>
  <c r="E126" i="5"/>
  <c r="I132" i="5"/>
  <c r="I135" i="5"/>
  <c r="E137" i="5"/>
  <c r="I147" i="5"/>
  <c r="I7" i="5"/>
  <c r="E10" i="5"/>
  <c r="E24" i="5"/>
  <c r="E35" i="5"/>
  <c r="E49" i="5"/>
  <c r="E52" i="5"/>
  <c r="E63" i="5"/>
  <c r="E80" i="5"/>
  <c r="E83" i="5"/>
  <c r="E95" i="5"/>
  <c r="E104" i="5"/>
  <c r="E119" i="5"/>
  <c r="E140" i="5"/>
  <c r="E146" i="5"/>
  <c r="E3" i="5"/>
  <c r="E4" i="5"/>
  <c r="I13" i="5"/>
  <c r="I69" i="5"/>
  <c r="I77" i="5"/>
  <c r="I86" i="5"/>
  <c r="E91" i="5"/>
  <c r="E92" i="5"/>
  <c r="I101" i="5"/>
  <c r="E107" i="5"/>
  <c r="E108" i="5"/>
  <c r="I117" i="5"/>
  <c r="E123" i="5"/>
  <c r="E124" i="5"/>
  <c r="I10" i="5"/>
  <c r="I21" i="5"/>
  <c r="I29" i="5"/>
  <c r="I37" i="5"/>
  <c r="I45" i="5"/>
  <c r="I53" i="5"/>
  <c r="I85" i="5"/>
  <c r="I87" i="5"/>
  <c r="I145" i="5"/>
  <c r="I11" i="5"/>
  <c r="I12" i="5"/>
  <c r="I18" i="5"/>
  <c r="I26" i="5"/>
  <c r="I34" i="5"/>
  <c r="I42" i="5"/>
  <c r="I50" i="5"/>
  <c r="I58" i="5"/>
  <c r="I66" i="5"/>
  <c r="E73" i="5"/>
  <c r="I74" i="5"/>
  <c r="E81" i="5"/>
  <c r="I82" i="5"/>
  <c r="E87" i="5"/>
  <c r="I94" i="5"/>
  <c r="I6" i="5"/>
  <c r="I5" i="5"/>
  <c r="E11" i="5"/>
  <c r="E12" i="5"/>
  <c r="I67" i="5"/>
  <c r="I73" i="5"/>
  <c r="I75" i="5"/>
  <c r="I81" i="5"/>
  <c r="I83" i="5"/>
  <c r="I93" i="5"/>
  <c r="E99" i="5"/>
  <c r="E100" i="5"/>
  <c r="I109" i="5"/>
  <c r="E115" i="5"/>
  <c r="E116" i="5"/>
  <c r="I125" i="5"/>
  <c r="E131" i="5"/>
  <c r="E132" i="5"/>
  <c r="I141" i="5"/>
  <c r="E147" i="5"/>
  <c r="E148" i="5"/>
  <c r="I17" i="5"/>
  <c r="I25" i="5"/>
  <c r="I33" i="5"/>
  <c r="I41" i="5"/>
  <c r="I49" i="5"/>
  <c r="I57" i="5"/>
  <c r="I65" i="5"/>
  <c r="E68" i="5"/>
  <c r="E76" i="5"/>
  <c r="E84" i="5"/>
  <c r="I90" i="5"/>
  <c r="I106" i="5"/>
  <c r="I122" i="5"/>
  <c r="I138" i="5"/>
  <c r="L5" i="6"/>
  <c r="L9" i="6"/>
  <c r="L13" i="6"/>
  <c r="L17" i="6"/>
  <c r="L21" i="6"/>
  <c r="L25" i="6"/>
  <c r="L29" i="6"/>
  <c r="L33" i="6"/>
  <c r="L37" i="6"/>
  <c r="L41" i="6"/>
  <c r="G43" i="6"/>
  <c r="L45" i="6"/>
  <c r="L49" i="6"/>
  <c r="G51" i="6"/>
  <c r="L53" i="6"/>
  <c r="G55" i="6"/>
  <c r="L57" i="6"/>
  <c r="L61" i="6"/>
  <c r="G63" i="6"/>
  <c r="L65" i="6"/>
  <c r="G67" i="6"/>
  <c r="L69" i="6"/>
  <c r="G71" i="6"/>
  <c r="L73" i="6"/>
  <c r="G75" i="6"/>
  <c r="L77" i="6"/>
  <c r="G79" i="6"/>
  <c r="L81" i="6"/>
  <c r="G83" i="6"/>
  <c r="L85" i="6"/>
  <c r="G87" i="6"/>
  <c r="L89" i="6"/>
  <c r="G91" i="6"/>
  <c r="L93" i="6"/>
  <c r="G95" i="6"/>
  <c r="L97" i="6"/>
  <c r="G99" i="6"/>
  <c r="L101" i="6"/>
  <c r="G103" i="6"/>
  <c r="L105" i="6"/>
  <c r="G107" i="6"/>
  <c r="L109" i="6"/>
  <c r="G111" i="6"/>
  <c r="L113" i="6"/>
  <c r="G115" i="6"/>
  <c r="L117" i="6"/>
  <c r="G119" i="6"/>
  <c r="L121" i="6"/>
  <c r="G123" i="6"/>
  <c r="L125" i="6"/>
  <c r="G127" i="6"/>
  <c r="L129" i="6"/>
  <c r="G131" i="6"/>
  <c r="L133" i="6"/>
  <c r="G135" i="6"/>
  <c r="L137" i="6"/>
  <c r="G139" i="6"/>
  <c r="L141" i="6"/>
  <c r="G143" i="6"/>
  <c r="L145" i="6"/>
  <c r="G147" i="6"/>
  <c r="F56" i="6"/>
  <c r="F60" i="6"/>
  <c r="F64" i="6"/>
  <c r="F68" i="6"/>
  <c r="F72" i="6"/>
  <c r="F76" i="6"/>
  <c r="F80" i="6"/>
  <c r="F84" i="6"/>
  <c r="F88" i="6"/>
  <c r="F92" i="6"/>
  <c r="F96" i="6"/>
  <c r="F100" i="6"/>
  <c r="F104" i="6"/>
  <c r="F108" i="6"/>
  <c r="F112" i="6"/>
  <c r="F116" i="6"/>
  <c r="F120" i="6"/>
  <c r="F124" i="6"/>
  <c r="F128" i="6"/>
  <c r="F132" i="6"/>
  <c r="F136" i="6"/>
  <c r="F140" i="6"/>
  <c r="F144" i="6"/>
  <c r="F148" i="6"/>
  <c r="L14" i="6"/>
  <c r="L18" i="6"/>
  <c r="L22" i="6"/>
  <c r="L26" i="6"/>
  <c r="L30" i="6"/>
  <c r="L34" i="6"/>
  <c r="L38" i="6"/>
  <c r="L42" i="6"/>
  <c r="L46" i="6"/>
  <c r="L50" i="6"/>
  <c r="L54" i="6"/>
  <c r="L58" i="6"/>
  <c r="L62" i="6"/>
  <c r="L66" i="6"/>
  <c r="L70" i="6"/>
  <c r="L74" i="6"/>
  <c r="L78" i="6"/>
  <c r="L82" i="6"/>
  <c r="L86" i="6"/>
  <c r="L90" i="6"/>
  <c r="L94" i="6"/>
  <c r="L98" i="6"/>
  <c r="L102" i="6"/>
  <c r="L106" i="6"/>
  <c r="L110" i="6"/>
  <c r="L114" i="6"/>
  <c r="L118" i="6"/>
  <c r="L122" i="6"/>
  <c r="L126" i="6"/>
  <c r="L130" i="6"/>
  <c r="L134" i="6"/>
  <c r="L138" i="6"/>
  <c r="L142" i="6"/>
  <c r="L146" i="6"/>
  <c r="F17" i="6"/>
  <c r="F21" i="6"/>
  <c r="F25" i="6"/>
  <c r="F29" i="6"/>
  <c r="F33" i="6"/>
  <c r="F37" i="6"/>
  <c r="F45" i="6"/>
  <c r="F49" i="6"/>
  <c r="F53" i="6"/>
  <c r="F57" i="6"/>
  <c r="F61" i="6"/>
  <c r="F65" i="6"/>
  <c r="F73" i="6"/>
  <c r="F77" i="6"/>
  <c r="F81" i="6"/>
  <c r="F89" i="6"/>
  <c r="F93" i="6"/>
  <c r="F101" i="6"/>
  <c r="F109" i="6"/>
  <c r="L4" i="6"/>
  <c r="L8" i="6"/>
  <c r="L12" i="6"/>
  <c r="L44" i="6"/>
  <c r="L48" i="6"/>
  <c r="L52" i="6"/>
  <c r="L56" i="6"/>
  <c r="L64" i="6"/>
  <c r="L68" i="6"/>
  <c r="L72" i="6"/>
  <c r="L76" i="6"/>
  <c r="L80" i="6"/>
  <c r="L84" i="6"/>
  <c r="L88" i="6"/>
  <c r="L92" i="6"/>
  <c r="L96" i="6"/>
  <c r="L100" i="6"/>
  <c r="L104" i="6"/>
  <c r="L108" i="6"/>
  <c r="L112" i="6"/>
  <c r="L116" i="6"/>
  <c r="L128" i="6"/>
  <c r="L136" i="6"/>
  <c r="L140" i="6"/>
  <c r="L144" i="6"/>
  <c r="I3" i="3"/>
  <c r="P6" i="2" l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5" i="2"/>
  <c r="A152" i="2"/>
  <c r="O150" i="2"/>
  <c r="N150" i="2"/>
  <c r="I150" i="2"/>
  <c r="J150" i="2" s="1"/>
  <c r="N149" i="2"/>
  <c r="O149" i="2" s="1"/>
  <c r="I149" i="2"/>
  <c r="J149" i="2" s="1"/>
  <c r="O148" i="2"/>
  <c r="N148" i="2"/>
  <c r="J148" i="2"/>
  <c r="I148" i="2"/>
  <c r="N147" i="2"/>
  <c r="O147" i="2" s="1"/>
  <c r="I147" i="2"/>
  <c r="J147" i="2" s="1"/>
  <c r="O146" i="2"/>
  <c r="N146" i="2"/>
  <c r="J146" i="2"/>
  <c r="I146" i="2"/>
  <c r="N145" i="2"/>
  <c r="O145" i="2" s="1"/>
  <c r="I145" i="2"/>
  <c r="J145" i="2" s="1"/>
  <c r="O144" i="2"/>
  <c r="N144" i="2"/>
  <c r="J144" i="2"/>
  <c r="I144" i="2"/>
  <c r="N143" i="2"/>
  <c r="O143" i="2" s="1"/>
  <c r="I143" i="2"/>
  <c r="J143" i="2" s="1"/>
  <c r="O142" i="2"/>
  <c r="N142" i="2"/>
  <c r="J142" i="2"/>
  <c r="I142" i="2"/>
  <c r="N141" i="2"/>
  <c r="O141" i="2" s="1"/>
  <c r="I141" i="2"/>
  <c r="J141" i="2" s="1"/>
  <c r="O140" i="2"/>
  <c r="N140" i="2"/>
  <c r="J140" i="2"/>
  <c r="I140" i="2"/>
  <c r="N139" i="2"/>
  <c r="O139" i="2" s="1"/>
  <c r="J139" i="2"/>
  <c r="I139" i="2"/>
  <c r="O138" i="2"/>
  <c r="N138" i="2"/>
  <c r="J138" i="2"/>
  <c r="I138" i="2"/>
  <c r="N137" i="2"/>
  <c r="O137" i="2" s="1"/>
  <c r="J137" i="2"/>
  <c r="I137" i="2"/>
  <c r="O136" i="2"/>
  <c r="N136" i="2"/>
  <c r="J136" i="2"/>
  <c r="I136" i="2"/>
  <c r="N135" i="2"/>
  <c r="O135" i="2" s="1"/>
  <c r="J135" i="2"/>
  <c r="I135" i="2"/>
  <c r="O134" i="2"/>
  <c r="N134" i="2"/>
  <c r="J134" i="2"/>
  <c r="I134" i="2"/>
  <c r="N133" i="2"/>
  <c r="O133" i="2" s="1"/>
  <c r="J133" i="2"/>
  <c r="I133" i="2"/>
  <c r="O132" i="2"/>
  <c r="N132" i="2"/>
  <c r="J132" i="2"/>
  <c r="I132" i="2"/>
  <c r="N131" i="2"/>
  <c r="O131" i="2" s="1"/>
  <c r="J131" i="2"/>
  <c r="I131" i="2"/>
  <c r="O130" i="2"/>
  <c r="N130" i="2"/>
  <c r="J130" i="2"/>
  <c r="I130" i="2"/>
  <c r="N129" i="2"/>
  <c r="O129" i="2" s="1"/>
  <c r="J129" i="2"/>
  <c r="I129" i="2"/>
  <c r="O128" i="2"/>
  <c r="N128" i="2"/>
  <c r="J128" i="2"/>
  <c r="I128" i="2"/>
  <c r="N127" i="2"/>
  <c r="O127" i="2" s="1"/>
  <c r="J127" i="2"/>
  <c r="I127" i="2"/>
  <c r="O126" i="2"/>
  <c r="N126" i="2"/>
  <c r="J126" i="2"/>
  <c r="I126" i="2"/>
  <c r="N125" i="2"/>
  <c r="O125" i="2" s="1"/>
  <c r="J125" i="2"/>
  <c r="I125" i="2"/>
  <c r="O124" i="2"/>
  <c r="N124" i="2"/>
  <c r="J124" i="2"/>
  <c r="I124" i="2"/>
  <c r="N123" i="2"/>
  <c r="O123" i="2" s="1"/>
  <c r="J123" i="2"/>
  <c r="I123" i="2"/>
  <c r="O122" i="2"/>
  <c r="N122" i="2"/>
  <c r="J122" i="2"/>
  <c r="I122" i="2"/>
  <c r="N121" i="2"/>
  <c r="O121" i="2" s="1"/>
  <c r="J121" i="2"/>
  <c r="I121" i="2"/>
  <c r="O120" i="2"/>
  <c r="N120" i="2"/>
  <c r="J120" i="2"/>
  <c r="I120" i="2"/>
  <c r="N119" i="2"/>
  <c r="O119" i="2" s="1"/>
  <c r="J119" i="2"/>
  <c r="I119" i="2"/>
  <c r="O118" i="2"/>
  <c r="N118" i="2"/>
  <c r="J118" i="2"/>
  <c r="I118" i="2"/>
  <c r="N117" i="2"/>
  <c r="O117" i="2" s="1"/>
  <c r="J117" i="2"/>
  <c r="I117" i="2"/>
  <c r="O116" i="2"/>
  <c r="N116" i="2"/>
  <c r="J116" i="2"/>
  <c r="I116" i="2"/>
  <c r="N115" i="2"/>
  <c r="O115" i="2" s="1"/>
  <c r="J115" i="2"/>
  <c r="I115" i="2"/>
  <c r="O114" i="2"/>
  <c r="N114" i="2"/>
  <c r="J114" i="2"/>
  <c r="I114" i="2"/>
  <c r="N113" i="2"/>
  <c r="O113" i="2" s="1"/>
  <c r="J113" i="2"/>
  <c r="I113" i="2"/>
  <c r="O112" i="2"/>
  <c r="N112" i="2"/>
  <c r="J112" i="2"/>
  <c r="I112" i="2"/>
  <c r="N111" i="2"/>
  <c r="O111" i="2" s="1"/>
  <c r="J111" i="2"/>
  <c r="I111" i="2"/>
  <c r="O110" i="2"/>
  <c r="N110" i="2"/>
  <c r="J110" i="2"/>
  <c r="I110" i="2"/>
  <c r="N109" i="2"/>
  <c r="O109" i="2" s="1"/>
  <c r="J109" i="2"/>
  <c r="I109" i="2"/>
  <c r="O108" i="2"/>
  <c r="N108" i="2"/>
  <c r="J108" i="2"/>
  <c r="I108" i="2"/>
  <c r="N107" i="2"/>
  <c r="O107" i="2" s="1"/>
  <c r="J107" i="2"/>
  <c r="I107" i="2"/>
  <c r="O106" i="2"/>
  <c r="N106" i="2"/>
  <c r="J106" i="2"/>
  <c r="I106" i="2"/>
  <c r="N105" i="2"/>
  <c r="O105" i="2" s="1"/>
  <c r="J105" i="2"/>
  <c r="I105" i="2"/>
  <c r="O104" i="2"/>
  <c r="N104" i="2"/>
  <c r="J104" i="2"/>
  <c r="I104" i="2"/>
  <c r="N103" i="2"/>
  <c r="O103" i="2" s="1"/>
  <c r="J103" i="2"/>
  <c r="I103" i="2"/>
  <c r="O102" i="2"/>
  <c r="N102" i="2"/>
  <c r="J102" i="2"/>
  <c r="I102" i="2"/>
  <c r="N101" i="2"/>
  <c r="O101" i="2" s="1"/>
  <c r="J101" i="2"/>
  <c r="I101" i="2"/>
  <c r="O100" i="2"/>
  <c r="N100" i="2"/>
  <c r="J100" i="2"/>
  <c r="I100" i="2"/>
  <c r="N99" i="2"/>
  <c r="O99" i="2" s="1"/>
  <c r="J99" i="2"/>
  <c r="I99" i="2"/>
  <c r="O98" i="2"/>
  <c r="N98" i="2"/>
  <c r="J98" i="2"/>
  <c r="I98" i="2"/>
  <c r="N97" i="2"/>
  <c r="O97" i="2" s="1"/>
  <c r="J97" i="2"/>
  <c r="I97" i="2"/>
  <c r="O96" i="2"/>
  <c r="N96" i="2"/>
  <c r="J96" i="2"/>
  <c r="I96" i="2"/>
  <c r="N95" i="2"/>
  <c r="O95" i="2" s="1"/>
  <c r="J95" i="2"/>
  <c r="I95" i="2"/>
  <c r="O94" i="2"/>
  <c r="N94" i="2"/>
  <c r="J94" i="2"/>
  <c r="I94" i="2"/>
  <c r="N93" i="2"/>
  <c r="O93" i="2" s="1"/>
  <c r="J93" i="2"/>
  <c r="I93" i="2"/>
  <c r="O92" i="2"/>
  <c r="N92" i="2"/>
  <c r="J92" i="2"/>
  <c r="I92" i="2"/>
  <c r="N91" i="2"/>
  <c r="O91" i="2" s="1"/>
  <c r="J91" i="2"/>
  <c r="I91" i="2"/>
  <c r="O90" i="2"/>
  <c r="N90" i="2"/>
  <c r="J90" i="2"/>
  <c r="I90" i="2"/>
  <c r="N89" i="2"/>
  <c r="O89" i="2" s="1"/>
  <c r="J89" i="2"/>
  <c r="I89" i="2"/>
  <c r="O88" i="2"/>
  <c r="N88" i="2"/>
  <c r="J88" i="2"/>
  <c r="I88" i="2"/>
  <c r="N87" i="2"/>
  <c r="O87" i="2" s="1"/>
  <c r="J87" i="2"/>
  <c r="I87" i="2"/>
  <c r="O86" i="2"/>
  <c r="N86" i="2"/>
  <c r="J86" i="2"/>
  <c r="I86" i="2"/>
  <c r="N85" i="2"/>
  <c r="O85" i="2" s="1"/>
  <c r="J85" i="2"/>
  <c r="I85" i="2"/>
  <c r="O84" i="2"/>
  <c r="N84" i="2"/>
  <c r="J84" i="2"/>
  <c r="I84" i="2"/>
  <c r="N83" i="2"/>
  <c r="O83" i="2" s="1"/>
  <c r="J83" i="2"/>
  <c r="I83" i="2"/>
  <c r="O82" i="2"/>
  <c r="N82" i="2"/>
  <c r="J82" i="2"/>
  <c r="I82" i="2"/>
  <c r="N81" i="2"/>
  <c r="O81" i="2" s="1"/>
  <c r="J81" i="2"/>
  <c r="I81" i="2"/>
  <c r="O80" i="2"/>
  <c r="N80" i="2"/>
  <c r="J80" i="2"/>
  <c r="I80" i="2"/>
  <c r="N79" i="2"/>
  <c r="O79" i="2" s="1"/>
  <c r="J79" i="2"/>
  <c r="I79" i="2"/>
  <c r="O78" i="2"/>
  <c r="N78" i="2"/>
  <c r="J78" i="2"/>
  <c r="I78" i="2"/>
  <c r="N77" i="2"/>
  <c r="O77" i="2" s="1"/>
  <c r="J77" i="2"/>
  <c r="I77" i="2"/>
  <c r="O76" i="2"/>
  <c r="N76" i="2"/>
  <c r="J76" i="2"/>
  <c r="I76" i="2"/>
  <c r="N75" i="2"/>
  <c r="O75" i="2" s="1"/>
  <c r="J75" i="2"/>
  <c r="I75" i="2"/>
  <c r="O74" i="2"/>
  <c r="N74" i="2"/>
  <c r="J74" i="2"/>
  <c r="I74" i="2"/>
  <c r="N73" i="2"/>
  <c r="O73" i="2" s="1"/>
  <c r="J73" i="2"/>
  <c r="I73" i="2"/>
  <c r="O72" i="2"/>
  <c r="N72" i="2"/>
  <c r="J72" i="2"/>
  <c r="I72" i="2"/>
  <c r="N71" i="2"/>
  <c r="O71" i="2" s="1"/>
  <c r="J71" i="2"/>
  <c r="I71" i="2"/>
  <c r="O70" i="2"/>
  <c r="N70" i="2"/>
  <c r="J70" i="2"/>
  <c r="I70" i="2"/>
  <c r="N69" i="2"/>
  <c r="O69" i="2" s="1"/>
  <c r="J69" i="2"/>
  <c r="I69" i="2"/>
  <c r="O68" i="2"/>
  <c r="N68" i="2"/>
  <c r="J68" i="2"/>
  <c r="I68" i="2"/>
  <c r="N67" i="2"/>
  <c r="O67" i="2" s="1"/>
  <c r="J67" i="2"/>
  <c r="I67" i="2"/>
  <c r="O66" i="2"/>
  <c r="N66" i="2"/>
  <c r="J66" i="2"/>
  <c r="I66" i="2"/>
  <c r="N65" i="2"/>
  <c r="O65" i="2" s="1"/>
  <c r="J65" i="2"/>
  <c r="I65" i="2"/>
  <c r="O64" i="2"/>
  <c r="N64" i="2"/>
  <c r="J64" i="2"/>
  <c r="I64" i="2"/>
  <c r="N63" i="2"/>
  <c r="O63" i="2" s="1"/>
  <c r="J63" i="2"/>
  <c r="I63" i="2"/>
  <c r="O62" i="2"/>
  <c r="N62" i="2"/>
  <c r="J62" i="2"/>
  <c r="I62" i="2"/>
  <c r="N61" i="2"/>
  <c r="O61" i="2" s="1"/>
  <c r="J61" i="2"/>
  <c r="I61" i="2"/>
  <c r="O60" i="2"/>
  <c r="N60" i="2"/>
  <c r="J60" i="2"/>
  <c r="I60" i="2"/>
  <c r="N59" i="2"/>
  <c r="O59" i="2" s="1"/>
  <c r="J59" i="2"/>
  <c r="I59" i="2"/>
  <c r="O58" i="2"/>
  <c r="N58" i="2"/>
  <c r="J58" i="2"/>
  <c r="I58" i="2"/>
  <c r="N57" i="2"/>
  <c r="O57" i="2" s="1"/>
  <c r="J57" i="2"/>
  <c r="I57" i="2"/>
  <c r="O56" i="2"/>
  <c r="N56" i="2"/>
  <c r="J56" i="2"/>
  <c r="I56" i="2"/>
  <c r="N55" i="2"/>
  <c r="O55" i="2" s="1"/>
  <c r="J55" i="2"/>
  <c r="I55" i="2"/>
  <c r="O54" i="2"/>
  <c r="N54" i="2"/>
  <c r="J54" i="2"/>
  <c r="I54" i="2"/>
  <c r="N53" i="2"/>
  <c r="O53" i="2" s="1"/>
  <c r="J53" i="2"/>
  <c r="I53" i="2"/>
  <c r="O52" i="2"/>
  <c r="N52" i="2"/>
  <c r="J52" i="2"/>
  <c r="I52" i="2"/>
  <c r="N51" i="2"/>
  <c r="O51" i="2" s="1"/>
  <c r="J51" i="2"/>
  <c r="I51" i="2"/>
  <c r="O50" i="2"/>
  <c r="N50" i="2"/>
  <c r="J50" i="2"/>
  <c r="I50" i="2"/>
  <c r="N49" i="2"/>
  <c r="O49" i="2" s="1"/>
  <c r="J49" i="2"/>
  <c r="I49" i="2"/>
  <c r="O48" i="2"/>
  <c r="N48" i="2"/>
  <c r="J48" i="2"/>
  <c r="I48" i="2"/>
  <c r="N47" i="2"/>
  <c r="O47" i="2" s="1"/>
  <c r="J47" i="2"/>
  <c r="I47" i="2"/>
  <c r="O46" i="2"/>
  <c r="N46" i="2"/>
  <c r="J46" i="2"/>
  <c r="I46" i="2"/>
  <c r="N45" i="2"/>
  <c r="O45" i="2" s="1"/>
  <c r="J45" i="2"/>
  <c r="I45" i="2"/>
  <c r="O44" i="2"/>
  <c r="N44" i="2"/>
  <c r="J44" i="2"/>
  <c r="I44" i="2"/>
  <c r="N43" i="2"/>
  <c r="O43" i="2" s="1"/>
  <c r="J43" i="2"/>
  <c r="I43" i="2"/>
  <c r="O42" i="2"/>
  <c r="N42" i="2"/>
  <c r="J42" i="2"/>
  <c r="I42" i="2"/>
  <c r="N41" i="2"/>
  <c r="O41" i="2" s="1"/>
  <c r="J41" i="2"/>
  <c r="I41" i="2"/>
  <c r="O40" i="2"/>
  <c r="N40" i="2"/>
  <c r="J40" i="2"/>
  <c r="I40" i="2"/>
  <c r="N39" i="2"/>
  <c r="O39" i="2" s="1"/>
  <c r="J39" i="2"/>
  <c r="I39" i="2"/>
  <c r="O38" i="2"/>
  <c r="N38" i="2"/>
  <c r="J38" i="2"/>
  <c r="I38" i="2"/>
  <c r="N37" i="2"/>
  <c r="O37" i="2" s="1"/>
  <c r="J37" i="2"/>
  <c r="I37" i="2"/>
  <c r="O36" i="2"/>
  <c r="N36" i="2"/>
  <c r="J36" i="2"/>
  <c r="I36" i="2"/>
  <c r="N35" i="2"/>
  <c r="O35" i="2" s="1"/>
  <c r="J35" i="2"/>
  <c r="I35" i="2"/>
  <c r="O34" i="2"/>
  <c r="N34" i="2"/>
  <c r="J34" i="2"/>
  <c r="I34" i="2"/>
  <c r="N33" i="2"/>
  <c r="O33" i="2" s="1"/>
  <c r="J33" i="2"/>
  <c r="I33" i="2"/>
  <c r="O32" i="2"/>
  <c r="N32" i="2"/>
  <c r="J32" i="2"/>
  <c r="I32" i="2"/>
  <c r="N31" i="2"/>
  <c r="O31" i="2" s="1"/>
  <c r="J31" i="2"/>
  <c r="I31" i="2"/>
  <c r="O30" i="2"/>
  <c r="N30" i="2"/>
  <c r="J30" i="2"/>
  <c r="I30" i="2"/>
  <c r="N29" i="2"/>
  <c r="O29" i="2" s="1"/>
  <c r="J29" i="2"/>
  <c r="I29" i="2"/>
  <c r="O28" i="2"/>
  <c r="N28" i="2"/>
  <c r="J28" i="2"/>
  <c r="I28" i="2"/>
  <c r="N27" i="2"/>
  <c r="O27" i="2" s="1"/>
  <c r="J27" i="2"/>
  <c r="I27" i="2"/>
  <c r="O26" i="2"/>
  <c r="N26" i="2"/>
  <c r="J26" i="2"/>
  <c r="I26" i="2"/>
  <c r="N25" i="2"/>
  <c r="O25" i="2" s="1"/>
  <c r="J25" i="2"/>
  <c r="I25" i="2"/>
  <c r="O24" i="2"/>
  <c r="N24" i="2"/>
  <c r="J24" i="2"/>
  <c r="I24" i="2"/>
  <c r="N23" i="2"/>
  <c r="O23" i="2" s="1"/>
  <c r="J23" i="2"/>
  <c r="I23" i="2"/>
  <c r="O22" i="2"/>
  <c r="N22" i="2"/>
  <c r="J22" i="2"/>
  <c r="I22" i="2"/>
  <c r="N21" i="2"/>
  <c r="O21" i="2" s="1"/>
  <c r="J21" i="2"/>
  <c r="I21" i="2"/>
  <c r="O20" i="2"/>
  <c r="N20" i="2"/>
  <c r="J20" i="2"/>
  <c r="I20" i="2"/>
  <c r="N19" i="2"/>
  <c r="O19" i="2" s="1"/>
  <c r="J19" i="2"/>
  <c r="I19" i="2"/>
  <c r="O18" i="2"/>
  <c r="N18" i="2"/>
  <c r="J18" i="2"/>
  <c r="I18" i="2"/>
  <c r="N17" i="2"/>
  <c r="O17" i="2" s="1"/>
  <c r="J17" i="2"/>
  <c r="I17" i="2"/>
  <c r="O16" i="2"/>
  <c r="N16" i="2"/>
  <c r="J16" i="2"/>
  <c r="I16" i="2"/>
  <c r="N15" i="2"/>
  <c r="O15" i="2" s="1"/>
  <c r="J15" i="2"/>
  <c r="I15" i="2"/>
  <c r="O14" i="2"/>
  <c r="N14" i="2"/>
  <c r="J14" i="2"/>
  <c r="I14" i="2"/>
  <c r="N13" i="2"/>
  <c r="O13" i="2" s="1"/>
  <c r="J13" i="2"/>
  <c r="I13" i="2"/>
  <c r="O12" i="2"/>
  <c r="N12" i="2"/>
  <c r="J12" i="2"/>
  <c r="I12" i="2"/>
  <c r="N11" i="2"/>
  <c r="O11" i="2" s="1"/>
  <c r="J11" i="2"/>
  <c r="I11" i="2"/>
  <c r="O10" i="2"/>
  <c r="N10" i="2"/>
  <c r="J10" i="2"/>
  <c r="I10" i="2"/>
  <c r="N9" i="2"/>
  <c r="O9" i="2" s="1"/>
  <c r="J9" i="2"/>
  <c r="I9" i="2"/>
  <c r="O8" i="2"/>
  <c r="N8" i="2"/>
  <c r="J8" i="2"/>
  <c r="I8" i="2"/>
  <c r="N7" i="2"/>
  <c r="O7" i="2" s="1"/>
  <c r="J7" i="2"/>
  <c r="I7" i="2"/>
  <c r="O6" i="2"/>
  <c r="N6" i="2"/>
  <c r="J6" i="2"/>
  <c r="I6" i="2"/>
  <c r="N5" i="2"/>
  <c r="N152" i="2" s="1"/>
  <c r="N3" i="2" s="1"/>
  <c r="J5" i="2"/>
  <c r="I5" i="2"/>
  <c r="I152" i="2" s="1"/>
  <c r="I3" i="2" s="1"/>
  <c r="J152" i="2" l="1"/>
  <c r="J3" i="2" s="1"/>
  <c r="O5" i="2"/>
  <c r="O152" i="2" s="1"/>
  <c r="O3" i="2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5" i="1"/>
  <c r="A153" i="1"/>
  <c r="F153" i="1" l="1"/>
  <c r="F3" i="1" s="1"/>
  <c r="I153" i="1"/>
  <c r="I3" i="1" s="1"/>
</calcChain>
</file>

<file path=xl/sharedStrings.xml><?xml version="1.0" encoding="utf-8"?>
<sst xmlns="http://schemas.openxmlformats.org/spreadsheetml/2006/main" count="1744" uniqueCount="208">
  <si>
    <t>DIST  NO</t>
  </si>
  <si>
    <t>DISTRICT NAME</t>
  </si>
  <si>
    <t>FY20 ADA with HG</t>
  </si>
  <si>
    <t>MAEP COST BEFORE  LOCAL CONTRIBUTION REDUCTION</t>
  </si>
  <si>
    <t>MAEP COST LESS LOCAL CONTRIB</t>
  </si>
  <si>
    <t>HOLD HARMLESS GUARANTEE</t>
  </si>
  <si>
    <t>State wide Totals</t>
  </si>
  <si>
    <t>NATCHEZ-ADAMS</t>
  </si>
  <si>
    <t>ALCORN COUNTY</t>
  </si>
  <si>
    <t>CORINTH</t>
  </si>
  <si>
    <t>AMITE COUNTY</t>
  </si>
  <si>
    <t>ATTALA COUNTY</t>
  </si>
  <si>
    <t xml:space="preserve">KOSCIUSKO </t>
  </si>
  <si>
    <t>BENTON COUNTY</t>
  </si>
  <si>
    <t>CLEVELAND</t>
  </si>
  <si>
    <t>N. BOLIVAR CONS</t>
  </si>
  <si>
    <t>W. BOLIVAR CONS</t>
  </si>
  <si>
    <t>CALHOUN COUNTY</t>
  </si>
  <si>
    <t>CARROLL COUNTY</t>
  </si>
  <si>
    <t>CHICKASAW COUNTY</t>
  </si>
  <si>
    <t xml:space="preserve">HOUSTON </t>
  </si>
  <si>
    <t xml:space="preserve">OKOLONA </t>
  </si>
  <si>
    <t>CHOCTAW COUNTY</t>
  </si>
  <si>
    <t>CLAIBORNE COUNTY</t>
  </si>
  <si>
    <t xml:space="preserve">ENTERPRISE </t>
  </si>
  <si>
    <t>QUITMAN SEP</t>
  </si>
  <si>
    <t>WEST POINT CONS</t>
  </si>
  <si>
    <t>COAHOMA COUNTY</t>
  </si>
  <si>
    <t>COAHOMA ECHS</t>
  </si>
  <si>
    <t xml:space="preserve">CLARKSDALE </t>
  </si>
  <si>
    <t>CLARKSDALE COLLEGIATE</t>
  </si>
  <si>
    <t>COPIAH COUNTY</t>
  </si>
  <si>
    <t xml:space="preserve">HAZLEHURST </t>
  </si>
  <si>
    <t>COVINGTON COUNTY</t>
  </si>
  <si>
    <t>DESOTO COUNTY</t>
  </si>
  <si>
    <t>FORREST COUNTY</t>
  </si>
  <si>
    <t>FORREST AHS</t>
  </si>
  <si>
    <t xml:space="preserve">HATTIESBURG </t>
  </si>
  <si>
    <t xml:space="preserve">PETAL </t>
  </si>
  <si>
    <t>FRANKLIN COUNTY</t>
  </si>
  <si>
    <t>GEORGE COUNTY</t>
  </si>
  <si>
    <t>GREENE COUNTY</t>
  </si>
  <si>
    <t xml:space="preserve">GRENADA </t>
  </si>
  <si>
    <t>HANCOCK COUNTY</t>
  </si>
  <si>
    <t xml:space="preserve">BAY ST. LOUIS </t>
  </si>
  <si>
    <t>HARRISON COUNTY</t>
  </si>
  <si>
    <t xml:space="preserve">BILOXI </t>
  </si>
  <si>
    <t xml:space="preserve">GULFPORT </t>
  </si>
  <si>
    <t xml:space="preserve">LONG BEACH </t>
  </si>
  <si>
    <t xml:space="preserve">PASS CHRISTIAN </t>
  </si>
  <si>
    <t>HINDS COUNTY</t>
  </si>
  <si>
    <t>SMILOW COLLEGIATE</t>
  </si>
  <si>
    <t>REIMAGINE PREP</t>
  </si>
  <si>
    <t>JACKSON PUBLIC</t>
  </si>
  <si>
    <t xml:space="preserve">CLINTON </t>
  </si>
  <si>
    <t>MIDTOWN PUBLIC CHARTER</t>
  </si>
  <si>
    <t>SMILOW PREP</t>
  </si>
  <si>
    <t>AMBITION PREP</t>
  </si>
  <si>
    <t>HOLMES CONSOLID</t>
  </si>
  <si>
    <t>HUMPHREYS COUNTY</t>
  </si>
  <si>
    <t>ITAWAMBA COUNTY</t>
  </si>
  <si>
    <t>JACKSON COUNTY</t>
  </si>
  <si>
    <t xml:space="preserve">MOSS POINT </t>
  </si>
  <si>
    <t xml:space="preserve">OCEAN SPRINGS </t>
  </si>
  <si>
    <t xml:space="preserve">PASCAGOULA </t>
  </si>
  <si>
    <t xml:space="preserve">EAST JASPER </t>
  </si>
  <si>
    <t xml:space="preserve">WEST JASPER </t>
  </si>
  <si>
    <t>JEFFERSON COUNTY</t>
  </si>
  <si>
    <t>JEFF DAVIS COUNTY</t>
  </si>
  <si>
    <t>JONES COUNTY</t>
  </si>
  <si>
    <t xml:space="preserve">LAUREL </t>
  </si>
  <si>
    <t>KEMPER COUNTY</t>
  </si>
  <si>
    <t>LAFAYETTE COUNTY</t>
  </si>
  <si>
    <t xml:space="preserve">OXFORD </t>
  </si>
  <si>
    <t>LAMAR COUNTY</t>
  </si>
  <si>
    <t>LAUDERDALE COUNTY</t>
  </si>
  <si>
    <t xml:space="preserve">MERIDIAN </t>
  </si>
  <si>
    <t>LAWRENCE COUNTY</t>
  </si>
  <si>
    <t>LEAKE COUNTY</t>
  </si>
  <si>
    <t>LEE COUNTY</t>
  </si>
  <si>
    <t xml:space="preserve">NETTLETON </t>
  </si>
  <si>
    <t xml:space="preserve">TUPELO </t>
  </si>
  <si>
    <t>GREENWOOD-LEFLORE CONS</t>
  </si>
  <si>
    <t>LEFLORE LEGACY ACADEMY</t>
  </si>
  <si>
    <t>LINCOLN COUNTY</t>
  </si>
  <si>
    <t xml:space="preserve">BROOKHAVEN </t>
  </si>
  <si>
    <t>LOWNDES COUNTY</t>
  </si>
  <si>
    <t xml:space="preserve">COLUMBUS </t>
  </si>
  <si>
    <t>MADISON COUNTY</t>
  </si>
  <si>
    <t xml:space="preserve">CANTON </t>
  </si>
  <si>
    <t>MARION COUNTY</t>
  </si>
  <si>
    <t xml:space="preserve">COLUMBIA </t>
  </si>
  <si>
    <t>MARSHALL COUNTY</t>
  </si>
  <si>
    <t xml:space="preserve">HOLLY SPRINGS </t>
  </si>
  <si>
    <t>MONROE COUNTY</t>
  </si>
  <si>
    <t xml:space="preserve">ABERDEEN </t>
  </si>
  <si>
    <t xml:space="preserve">AMORY </t>
  </si>
  <si>
    <t>WINONA-MONTG CONSOLID</t>
  </si>
  <si>
    <t>NESHOBA COUNTY</t>
  </si>
  <si>
    <t xml:space="preserve">PHILADELPHIA </t>
  </si>
  <si>
    <t>NEWTON COUNTY</t>
  </si>
  <si>
    <t>NEWTON MUNICIPAL</t>
  </si>
  <si>
    <t>UNION CITY</t>
  </si>
  <si>
    <t>NOXUBEE COUNTY</t>
  </si>
  <si>
    <t>STARKVILLE-OKTIBBEHA</t>
  </si>
  <si>
    <t xml:space="preserve">NORTH PANOLA </t>
  </si>
  <si>
    <t xml:space="preserve">SOUTH PANOLA </t>
  </si>
  <si>
    <t>PEARL RIVER COUNTY</t>
  </si>
  <si>
    <t xml:space="preserve">PICAYUNE </t>
  </si>
  <si>
    <t xml:space="preserve">POPLARVILLE </t>
  </si>
  <si>
    <t>PERRY COUNTY</t>
  </si>
  <si>
    <t xml:space="preserve">RICHTON </t>
  </si>
  <si>
    <t xml:space="preserve">NORTH PIKE </t>
  </si>
  <si>
    <t xml:space="preserve">SOUTH PIKE </t>
  </si>
  <si>
    <t xml:space="preserve">MCCOMB </t>
  </si>
  <si>
    <t>PONTOTOC COUNTY</t>
  </si>
  <si>
    <t>PONTOTOC CITY</t>
  </si>
  <si>
    <t>PRENTISS COUNTY</t>
  </si>
  <si>
    <t xml:space="preserve">BALDWYN </t>
  </si>
  <si>
    <t xml:space="preserve">BOONEVILLE </t>
  </si>
  <si>
    <t>QUITMAN COUNTY</t>
  </si>
  <si>
    <t>RANKIN COUNTY</t>
  </si>
  <si>
    <t xml:space="preserve">PEARL </t>
  </si>
  <si>
    <t>SCOTT COUNTY</t>
  </si>
  <si>
    <t>FOREST SEPARATE</t>
  </si>
  <si>
    <t xml:space="preserve">SOUTH DELTA </t>
  </si>
  <si>
    <t>SIMPSON COUNTY</t>
  </si>
  <si>
    <t>SMITH COUNTY</t>
  </si>
  <si>
    <t>STONE COUNTY</t>
  </si>
  <si>
    <t>SUNFLOWER CONS</t>
  </si>
  <si>
    <t xml:space="preserve">E. TALLAHATCHIE </t>
  </si>
  <si>
    <t xml:space="preserve">W. TALLAHATCHIE </t>
  </si>
  <si>
    <t>TATE COUNTY</t>
  </si>
  <si>
    <t xml:space="preserve">SENATOBIA </t>
  </si>
  <si>
    <t xml:space="preserve">N. TIPPAH </t>
  </si>
  <si>
    <t xml:space="preserve">S. TIPPAH </t>
  </si>
  <si>
    <t>TISHOMINGO</t>
  </si>
  <si>
    <t>TUNICA COUNTY</t>
  </si>
  <si>
    <t>UNION COUNTY</t>
  </si>
  <si>
    <t>NEW ALBANY</t>
  </si>
  <si>
    <t>WALTHALL COUNTY</t>
  </si>
  <si>
    <t>VICKSBURG</t>
  </si>
  <si>
    <t xml:space="preserve">HOLLANDALE </t>
  </si>
  <si>
    <t xml:space="preserve">LELAND </t>
  </si>
  <si>
    <t xml:space="preserve">WESTERN LINE </t>
  </si>
  <si>
    <t xml:space="preserve">GREENVILLE </t>
  </si>
  <si>
    <t>WAYNE COUNTY</t>
  </si>
  <si>
    <t>WEBSTER COUNTY</t>
  </si>
  <si>
    <t>WILKINSON COUNTY</t>
  </si>
  <si>
    <t xml:space="preserve">LOUISVILLE </t>
  </si>
  <si>
    <t>COFFEEVILLE</t>
  </si>
  <si>
    <t xml:space="preserve">WATER VALLEY </t>
  </si>
  <si>
    <t>YAZOO COUNTY</t>
  </si>
  <si>
    <t>YAZOO CITY</t>
  </si>
  <si>
    <t>TOTAL</t>
  </si>
  <si>
    <t xml:space="preserve">9.87% Reduction </t>
  </si>
  <si>
    <t>FY20 or FY21 ADA whichever is greater (Senate Bill 2149)</t>
  </si>
  <si>
    <t xml:space="preserve">FY22 ADA Amount </t>
  </si>
  <si>
    <t>Difference in funding using FY20 data verses FY21</t>
  </si>
  <si>
    <t xml:space="preserve">Difference </t>
  </si>
  <si>
    <t xml:space="preserve">Total MAEP Cost Before Local Contribution Reduction </t>
  </si>
  <si>
    <t xml:space="preserve">10.57% Reduction </t>
  </si>
  <si>
    <t>Total MAEP Cost Less Loss Contrib</t>
  </si>
  <si>
    <t>10.57% Reduction</t>
  </si>
  <si>
    <t xml:space="preserve">CHICKASAW COUNTY </t>
  </si>
  <si>
    <t>MAEP Before Local Contribution</t>
  </si>
  <si>
    <t>FY21 Per Pupil</t>
  </si>
  <si>
    <t xml:space="preserve">FY22 Per Pupil </t>
  </si>
  <si>
    <t>MAEP Less Local Contribution</t>
  </si>
  <si>
    <t>FY19  Per Pupil</t>
  </si>
  <si>
    <t>Difference FY22 vs FY19</t>
  </si>
  <si>
    <t>Difference FY22 vs FY21</t>
  </si>
  <si>
    <t>FY18 ADA with HG</t>
  </si>
  <si>
    <t>FY19 ADA AMOUNT</t>
  </si>
  <si>
    <t>9.74% Reduction</t>
  </si>
  <si>
    <t>0% HOLD HARMLESS COST APPLIED</t>
  </si>
  <si>
    <t>COAHOMA AHS</t>
  </si>
  <si>
    <t>CLARKSDALE COLLEG</t>
  </si>
  <si>
    <t xml:space="preserve">MIDTOWN PUBLIC </t>
  </si>
  <si>
    <t>HOLMES CONSOL</t>
  </si>
  <si>
    <t>LEFLORE COUNTY</t>
  </si>
  <si>
    <t xml:space="preserve">GREENWOOD </t>
  </si>
  <si>
    <t>MONTGOMERY COUNTY</t>
  </si>
  <si>
    <t xml:space="preserve">WINONA </t>
  </si>
  <si>
    <t>STARKVILLE OKTIBBEHA</t>
  </si>
  <si>
    <t>VICKSBURG WARREN</t>
  </si>
  <si>
    <t>CHICKASAW COUNTY (BEFORE CONSOLIDATION)</t>
  </si>
  <si>
    <t>Less Contribution</t>
  </si>
  <si>
    <t>Neither One</t>
  </si>
  <si>
    <t>With Contribution</t>
  </si>
  <si>
    <t>Both</t>
  </si>
  <si>
    <t>Consolidated</t>
  </si>
  <si>
    <t>Method that Meets MOEquity</t>
  </si>
  <si>
    <t>FY21 ADA AMOUNT</t>
  </si>
  <si>
    <t>MAEP ADA Amount Only - Before Local Contribution</t>
  </si>
  <si>
    <t>MAEP ADA Amount Only - Less Local Contribution</t>
  </si>
  <si>
    <t>Per Pupil MAEP Cost Before Local Contribution w/ 9.87% Reduction</t>
  </si>
  <si>
    <t>Per Pupil MAEP Cost Less Local Contribution  w/ 9.87% Reduction</t>
  </si>
  <si>
    <t>Per Pupil MAEP Cost Before Local Contribution w/ 10.57% Reduction</t>
  </si>
  <si>
    <t>Per Pupil MAEP Cost Less Local Contribution w/ 10.57% Reduction</t>
  </si>
  <si>
    <t>Per Pupil MAEP Cost Before Local Contribution w/ 9.74% Reduction</t>
  </si>
  <si>
    <t>Per Pupil MAEP Cost Less Local Contribution w/ 9.74% Reduction</t>
  </si>
  <si>
    <t>Per Pupil MAEP Cost Less Local Contritbution w/ 9.74% Reduction</t>
  </si>
  <si>
    <t>Per Pupil MAEP Cost Less Local Contribution w/ 9.87% Reduction</t>
  </si>
  <si>
    <t>Per Pupil Total MAEP Cost Before Local Contribution w/ 10.57% Reduction</t>
  </si>
  <si>
    <t>Per Pupil Total MAEP Cost Less Local Contribution w/ 10.57% Reduction</t>
  </si>
  <si>
    <t>High Need LEAs</t>
  </si>
  <si>
    <t>Highest Poverty LEAs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</si>
</sst>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0_)"/>
  </numFmts>
  <fonts count="18">
    <font>
      <sz val="10"/>
      <name val="Arial"/>
    </font>
    <font>
      <sz val="12"/>
      <name val="Arial MT"/>
    </font>
    <font>
      <b/>
      <sz val="10"/>
      <color indexed="8"/>
      <name val="Arial MT"/>
    </font>
    <font>
      <b/>
      <sz val="10"/>
      <name val="Arial MT"/>
    </font>
    <font>
      <sz val="10"/>
      <color indexed="8"/>
      <name val="Arial MT"/>
    </font>
    <font>
      <b/>
      <sz val="10"/>
      <name val="Arial"/>
      <family val="2"/>
    </font>
    <font>
      <sz val="10"/>
      <name val="Arial MT"/>
    </font>
    <font>
      <sz val="10"/>
      <name val="Arial"/>
      <family val="2"/>
    </font>
    <font>
      <sz val="10"/>
      <color indexed="8"/>
      <name val="Arial MT"/>
      <family val="2"/>
    </font>
    <font>
      <sz val="9"/>
      <color indexed="8"/>
      <name val="Arial MT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9"/>
      <name val="Arial MT"/>
    </font>
    <font>
      <u/>
      <sz val="9"/>
      <color indexed="8"/>
      <name val="Arial MT"/>
    </font>
    <font>
      <sz val="10"/>
      <color rgb="FFFF0000"/>
      <name val="Arial MT"/>
    </font>
    <font>
      <sz val="10"/>
      <color rgb="FFFF0000"/>
      <name val="Arial"/>
      <family val="2"/>
    </font>
    <font>
      <b/>
      <sz val="10"/>
      <color rgb="FFFF0000"/>
      <name val="Arial MT"/>
    </font>
    <font>
      <sz val="10"/>
      <name val="Arial MT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154">
    <xf numFmtId="0" fontId="0" fillId="0" borderId="0" xfId="0"/>
    <xf numFmtId="0" fontId="2" fillId="0" borderId="1" xfId="3" applyFont="1" applyBorder="1" applyAlignment="1">
      <alignment horizontal="center" wrapText="1"/>
    </xf>
    <xf numFmtId="0" fontId="2" fillId="0" borderId="1" xfId="3" applyFont="1" applyBorder="1" applyAlignment="1">
      <alignment horizontal="left"/>
    </xf>
    <xf numFmtId="39" fontId="2" fillId="2" borderId="1" xfId="3" applyNumberFormat="1" applyFont="1" applyFill="1" applyBorder="1" applyAlignment="1">
      <alignment horizontal="center" wrapText="1"/>
    </xf>
    <xf numFmtId="0" fontId="3" fillId="0" borderId="1" xfId="3" applyFont="1" applyBorder="1" applyAlignment="1">
      <alignment horizontal="center" wrapText="1"/>
    </xf>
    <xf numFmtId="0" fontId="2" fillId="3" borderId="1" xfId="3" applyFont="1" applyFill="1" applyBorder="1" applyAlignment="1">
      <alignment horizontal="center" wrapText="1"/>
    </xf>
    <xf numFmtId="0" fontId="6" fillId="0" borderId="0" xfId="3" applyFont="1" applyAlignment="1">
      <alignment wrapText="1"/>
    </xf>
    <xf numFmtId="0" fontId="6" fillId="0" borderId="0" xfId="3" applyFont="1" applyAlignment="1">
      <alignment horizontal="center"/>
    </xf>
    <xf numFmtId="7" fontId="4" fillId="0" borderId="0" xfId="3" applyNumberFormat="1" applyFont="1"/>
    <xf numFmtId="0" fontId="4" fillId="0" borderId="0" xfId="3" applyFont="1" applyAlignment="1">
      <alignment horizontal="center"/>
    </xf>
    <xf numFmtId="0" fontId="6" fillId="0" borderId="0" xfId="3" applyFont="1"/>
    <xf numFmtId="164" fontId="6" fillId="0" borderId="0" xfId="3" applyNumberFormat="1" applyFont="1"/>
    <xf numFmtId="0" fontId="4" fillId="4" borderId="2" xfId="3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43" fontId="2" fillId="4" borderId="1" xfId="3" applyNumberFormat="1" applyFont="1" applyFill="1" applyBorder="1"/>
    <xf numFmtId="165" fontId="2" fillId="4" borderId="1" xfId="2" applyNumberFormat="1" applyFont="1" applyFill="1" applyBorder="1" applyProtection="1"/>
    <xf numFmtId="0" fontId="6" fillId="0" borderId="2" xfId="3" applyFont="1" applyBorder="1"/>
    <xf numFmtId="39" fontId="8" fillId="0" borderId="0" xfId="3" applyNumberFormat="1" applyFont="1"/>
    <xf numFmtId="0" fontId="4" fillId="0" borderId="0" xfId="3" applyFont="1"/>
    <xf numFmtId="5" fontId="4" fillId="0" borderId="0" xfId="3" applyNumberFormat="1" applyFont="1"/>
    <xf numFmtId="5" fontId="8" fillId="0" borderId="0" xfId="3" applyNumberFormat="1" applyFont="1"/>
    <xf numFmtId="0" fontId="9" fillId="0" borderId="0" xfId="3" applyFont="1"/>
    <xf numFmtId="165" fontId="8" fillId="0" borderId="0" xfId="2" applyNumberFormat="1" applyFont="1" applyProtection="1"/>
    <xf numFmtId="165" fontId="6" fillId="0" borderId="0" xfId="3" applyNumberFormat="1" applyFont="1"/>
    <xf numFmtId="165" fontId="11" fillId="0" borderId="0" xfId="4" applyNumberFormat="1" applyFont="1" applyFill="1" applyBorder="1" applyProtection="1"/>
    <xf numFmtId="1" fontId="6" fillId="0" borderId="0" xfId="3" applyNumberFormat="1" applyFont="1"/>
    <xf numFmtId="165" fontId="11" fillId="0" borderId="0" xfId="2" applyNumberFormat="1" applyFont="1" applyFill="1" applyBorder="1" applyProtection="1"/>
    <xf numFmtId="166" fontId="11" fillId="0" borderId="0" xfId="5" applyNumberFormat="1" applyFont="1" applyFill="1" applyBorder="1" applyProtection="1"/>
    <xf numFmtId="166" fontId="11" fillId="0" borderId="0" xfId="1" applyNumberFormat="1" applyFont="1" applyFill="1" applyBorder="1" applyProtection="1"/>
    <xf numFmtId="165" fontId="8" fillId="0" borderId="0" xfId="2" applyNumberFormat="1" applyFont="1" applyFill="1" applyProtection="1"/>
    <xf numFmtId="4" fontId="10" fillId="0" borderId="0" xfId="3" applyNumberFormat="1" applyFont="1"/>
    <xf numFmtId="0" fontId="4" fillId="0" borderId="1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43" fontId="8" fillId="0" borderId="1" xfId="1" applyFont="1" applyBorder="1" applyProtection="1"/>
    <xf numFmtId="165" fontId="8" fillId="0" borderId="1" xfId="2" applyNumberFormat="1" applyFont="1" applyBorder="1" applyProtection="1"/>
    <xf numFmtId="165" fontId="8" fillId="0" borderId="1" xfId="2" applyNumberFormat="1" applyFont="1" applyFill="1" applyBorder="1" applyProtection="1"/>
    <xf numFmtId="3" fontId="6" fillId="0" borderId="0" xfId="3" applyNumberFormat="1" applyFont="1"/>
    <xf numFmtId="164" fontId="4" fillId="0" borderId="0" xfId="3" applyNumberFormat="1" applyFont="1"/>
    <xf numFmtId="0" fontId="13" fillId="0" borderId="0" xfId="3" applyFont="1" applyAlignment="1">
      <alignment horizontal="left"/>
    </xf>
    <xf numFmtId="5" fontId="6" fillId="0" borderId="0" xfId="3" applyNumberFormat="1" applyFont="1"/>
    <xf numFmtId="0" fontId="4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0" applyFont="1"/>
    <xf numFmtId="39" fontId="10" fillId="0" borderId="0" xfId="3" applyNumberFormat="1" applyFont="1"/>
    <xf numFmtId="15" fontId="6" fillId="0" borderId="0" xfId="3" applyNumberFormat="1" applyFont="1"/>
    <xf numFmtId="0" fontId="2" fillId="0" borderId="0" xfId="3" applyFont="1" applyAlignment="1">
      <alignment horizontal="center"/>
    </xf>
    <xf numFmtId="0" fontId="2" fillId="0" borderId="0" xfId="3" applyFont="1"/>
    <xf numFmtId="0" fontId="3" fillId="0" borderId="0" xfId="3" applyFont="1"/>
    <xf numFmtId="0" fontId="16" fillId="0" borderId="0" xfId="3" applyFont="1"/>
    <xf numFmtId="0" fontId="8" fillId="0" borderId="0" xfId="3" applyFont="1" applyAlignment="1">
      <alignment horizontal="center"/>
    </xf>
    <xf numFmtId="167" fontId="2" fillId="0" borderId="0" xfId="3" applyNumberFormat="1" applyFont="1" applyAlignment="1">
      <alignment horizontal="center"/>
    </xf>
    <xf numFmtId="167" fontId="2" fillId="0" borderId="0" xfId="3" applyNumberFormat="1" applyFont="1"/>
    <xf numFmtId="39" fontId="4" fillId="0" borderId="0" xfId="3" applyNumberFormat="1" applyFont="1"/>
    <xf numFmtId="0" fontId="6" fillId="0" borderId="0" xfId="3" applyFont="1" applyFill="1"/>
    <xf numFmtId="0" fontId="4" fillId="0" borderId="0" xfId="3" applyFont="1" applyFill="1"/>
    <xf numFmtId="0" fontId="2" fillId="0" borderId="1" xfId="3" applyFont="1" applyFill="1" applyBorder="1" applyAlignment="1">
      <alignment horizontal="center" wrapText="1"/>
    </xf>
    <xf numFmtId="0" fontId="4" fillId="0" borderId="0" xfId="3" applyFont="1" applyFill="1" applyAlignment="1">
      <alignment horizontal="center"/>
    </xf>
    <xf numFmtId="165" fontId="2" fillId="0" borderId="1" xfId="2" applyNumberFormat="1" applyFont="1" applyFill="1" applyBorder="1" applyProtection="1"/>
    <xf numFmtId="5" fontId="4" fillId="0" borderId="0" xfId="3" applyNumberFormat="1" applyFont="1" applyFill="1"/>
    <xf numFmtId="5" fontId="8" fillId="0" borderId="0" xfId="3" applyNumberFormat="1" applyFont="1" applyFill="1"/>
    <xf numFmtId="39" fontId="2" fillId="0" borderId="1" xfId="3" applyNumberFormat="1" applyFont="1" applyFill="1" applyBorder="1" applyAlignment="1">
      <alignment horizontal="center" wrapText="1"/>
    </xf>
    <xf numFmtId="7" fontId="4" fillId="0" borderId="0" xfId="3" applyNumberFormat="1" applyFont="1" applyFill="1"/>
    <xf numFmtId="43" fontId="2" fillId="0" borderId="1" xfId="3" applyNumberFormat="1" applyFont="1" applyFill="1" applyBorder="1"/>
    <xf numFmtId="39" fontId="8" fillId="0" borderId="0" xfId="3" applyNumberFormat="1" applyFont="1" applyFill="1"/>
    <xf numFmtId="4" fontId="10" fillId="0" borderId="0" xfId="3" applyNumberFormat="1" applyFont="1" applyFill="1"/>
    <xf numFmtId="43" fontId="8" fillId="0" borderId="1" xfId="1" applyFont="1" applyFill="1" applyBorder="1" applyProtection="1"/>
    <xf numFmtId="39" fontId="10" fillId="0" borderId="0" xfId="3" applyNumberFormat="1" applyFont="1" applyFill="1"/>
    <xf numFmtId="0" fontId="3" fillId="0" borderId="0" xfId="3" applyFont="1" applyFill="1"/>
    <xf numFmtId="39" fontId="4" fillId="0" borderId="0" xfId="3" applyNumberFormat="1" applyFont="1" applyFill="1"/>
    <xf numFmtId="0" fontId="3" fillId="5" borderId="1" xfId="3" applyFont="1" applyFill="1" applyBorder="1" applyAlignment="1">
      <alignment horizontal="center" wrapText="1"/>
    </xf>
    <xf numFmtId="0" fontId="9" fillId="0" borderId="0" xfId="3" applyFont="1" applyFill="1"/>
    <xf numFmtId="0" fontId="6" fillId="0" borderId="0" xfId="3" applyFont="1" applyFill="1" applyAlignment="1">
      <alignment horizontal="center"/>
    </xf>
    <xf numFmtId="0" fontId="12" fillId="0" borderId="0" xfId="3" applyFont="1" applyFill="1"/>
    <xf numFmtId="167" fontId="9" fillId="0" borderId="0" xfId="3" applyNumberFormat="1" applyFont="1" applyFill="1"/>
    <xf numFmtId="167" fontId="12" fillId="0" borderId="0" xfId="3" applyNumberFormat="1" applyFont="1" applyFill="1"/>
    <xf numFmtId="0" fontId="2" fillId="6" borderId="1" xfId="3" applyFont="1" applyFill="1" applyBorder="1" applyAlignment="1">
      <alignment horizontal="center" wrapText="1"/>
    </xf>
    <xf numFmtId="0" fontId="3" fillId="6" borderId="1" xfId="3" applyFont="1" applyFill="1" applyBorder="1" applyAlignment="1">
      <alignment horizontal="center" wrapText="1"/>
    </xf>
    <xf numFmtId="0" fontId="2" fillId="7" borderId="1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 wrapText="1"/>
    </xf>
    <xf numFmtId="44" fontId="4" fillId="0" borderId="0" xfId="3" applyNumberFormat="1" applyFont="1"/>
    <xf numFmtId="44" fontId="4" fillId="0" borderId="3" xfId="3" applyNumberFormat="1" applyFont="1" applyBorder="1"/>
    <xf numFmtId="44" fontId="2" fillId="4" borderId="1" xfId="2" applyFont="1" applyFill="1" applyBorder="1" applyProtection="1"/>
    <xf numFmtId="0" fontId="8" fillId="0" borderId="0" xfId="3" applyFont="1"/>
    <xf numFmtId="4" fontId="11" fillId="0" borderId="0" xfId="3" applyNumberFormat="1" applyFont="1"/>
    <xf numFmtId="0" fontId="12" fillId="0" borderId="0" xfId="3" applyFont="1"/>
    <xf numFmtId="167" fontId="9" fillId="0" borderId="0" xfId="3" applyNumberFormat="1" applyFont="1"/>
    <xf numFmtId="167" fontId="12" fillId="0" borderId="0" xfId="3" applyNumberFormat="1" applyFont="1"/>
    <xf numFmtId="44" fontId="8" fillId="0" borderId="1" xfId="2" applyFont="1" applyBorder="1" applyProtection="1"/>
    <xf numFmtId="0" fontId="4" fillId="0" borderId="0" xfId="3" applyFont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  <xf numFmtId="0" fontId="3" fillId="8" borderId="1" xfId="3" applyFont="1" applyFill="1" applyBorder="1" applyAlignment="1">
      <alignment horizontal="center" wrapText="1"/>
    </xf>
    <xf numFmtId="0" fontId="2" fillId="5" borderId="1" xfId="3" applyFont="1" applyFill="1" applyBorder="1" applyAlignment="1">
      <alignment horizontal="center" wrapText="1"/>
    </xf>
    <xf numFmtId="0" fontId="2" fillId="9" borderId="1" xfId="3" applyFont="1" applyFill="1" applyBorder="1" applyAlignment="1">
      <alignment horizontal="center" wrapText="1"/>
    </xf>
    <xf numFmtId="44" fontId="4" fillId="6" borderId="3" xfId="3" applyNumberFormat="1" applyFont="1" applyFill="1" applyBorder="1"/>
    <xf numFmtId="165" fontId="17" fillId="0" borderId="0" xfId="2" applyNumberFormat="1" applyFont="1" applyProtection="1"/>
    <xf numFmtId="167" fontId="4" fillId="0" borderId="0" xfId="3" applyNumberFormat="1" applyFont="1"/>
    <xf numFmtId="167" fontId="6" fillId="0" borderId="0" xfId="3" applyNumberFormat="1" applyFont="1"/>
    <xf numFmtId="43" fontId="17" fillId="0" borderId="1" xfId="1" applyFont="1" applyBorder="1" applyProtection="1"/>
    <xf numFmtId="165" fontId="17" fillId="0" borderId="1" xfId="2" applyNumberFormat="1" applyFont="1" applyBorder="1" applyProtection="1"/>
    <xf numFmtId="167" fontId="4" fillId="0" borderId="0" xfId="3" applyNumberFormat="1" applyFont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/>
    <xf numFmtId="0" fontId="0" fillId="0" borderId="0" xfId="0" applyAlignment="1">
      <alignment wrapText="1"/>
    </xf>
    <xf numFmtId="43" fontId="0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6" borderId="0" xfId="3" applyFont="1" applyFill="1" applyAlignment="1">
      <alignment horizontal="center"/>
    </xf>
    <xf numFmtId="0" fontId="9" fillId="6" borderId="0" xfId="3" applyFont="1" applyFill="1"/>
    <xf numFmtId="43" fontId="0" fillId="6" borderId="0" xfId="1" applyFont="1" applyFill="1"/>
    <xf numFmtId="0" fontId="0" fillId="6" borderId="0" xfId="0" applyFill="1"/>
    <xf numFmtId="0" fontId="6" fillId="6" borderId="0" xfId="3" applyFont="1" applyFill="1" applyAlignment="1">
      <alignment horizontal="center"/>
    </xf>
    <xf numFmtId="0" fontId="12" fillId="6" borderId="0" xfId="3" applyFont="1" applyFill="1"/>
    <xf numFmtId="167" fontId="9" fillId="6" borderId="0" xfId="3" applyNumberFormat="1" applyFont="1" applyFill="1"/>
    <xf numFmtId="167" fontId="12" fillId="6" borderId="0" xfId="3" applyNumberFormat="1" applyFont="1" applyFill="1"/>
    <xf numFmtId="0" fontId="6" fillId="5" borderId="0" xfId="3" applyFont="1" applyFill="1" applyAlignment="1">
      <alignment horizontal="center"/>
    </xf>
    <xf numFmtId="0" fontId="12" fillId="5" borderId="0" xfId="3" applyFont="1" applyFill="1"/>
    <xf numFmtId="43" fontId="0" fillId="5" borderId="0" xfId="1" applyFont="1" applyFill="1"/>
    <xf numFmtId="0" fontId="0" fillId="5" borderId="0" xfId="0" applyFill="1"/>
    <xf numFmtId="0" fontId="4" fillId="5" borderId="0" xfId="3" applyFont="1" applyFill="1" applyAlignment="1">
      <alignment horizontal="center"/>
    </xf>
    <xf numFmtId="167" fontId="12" fillId="5" borderId="0" xfId="3" applyNumberFormat="1" applyFont="1" applyFill="1"/>
    <xf numFmtId="0" fontId="9" fillId="5" borderId="0" xfId="3" applyFont="1" applyFill="1"/>
    <xf numFmtId="167" fontId="9" fillId="5" borderId="0" xfId="3" applyNumberFormat="1" applyFont="1" applyFill="1"/>
    <xf numFmtId="43" fontId="0" fillId="0" borderId="0" xfId="1" applyFont="1" applyFill="1"/>
    <xf numFmtId="43" fontId="0" fillId="0" borderId="0" xfId="0" applyNumberFormat="1" applyFill="1"/>
    <xf numFmtId="0" fontId="0" fillId="0" borderId="0" xfId="0" applyFill="1"/>
    <xf numFmtId="0" fontId="4" fillId="10" borderId="0" xfId="3" applyFont="1" applyFill="1" applyAlignment="1">
      <alignment horizontal="center"/>
    </xf>
    <xf numFmtId="0" fontId="9" fillId="10" borderId="0" xfId="3" applyFont="1" applyFill="1"/>
    <xf numFmtId="43" fontId="0" fillId="10" borderId="0" xfId="1" applyFont="1" applyFill="1"/>
    <xf numFmtId="0" fontId="0" fillId="10" borderId="0" xfId="0" applyFill="1"/>
    <xf numFmtId="40" fontId="0" fillId="6" borderId="0" xfId="0" applyNumberFormat="1" applyFill="1"/>
    <xf numFmtId="40" fontId="0" fillId="0" borderId="0" xfId="0" applyNumberFormat="1"/>
    <xf numFmtId="40" fontId="0" fillId="10" borderId="0" xfId="0" applyNumberFormat="1" applyFill="1"/>
    <xf numFmtId="40" fontId="0" fillId="5" borderId="0" xfId="0" applyNumberFormat="1" applyFill="1"/>
    <xf numFmtId="40" fontId="0" fillId="0" borderId="0" xfId="0" applyNumberFormat="1" applyFill="1"/>
    <xf numFmtId="0" fontId="7" fillId="5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0" xfId="0" applyFont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3" fontId="5" fillId="0" borderId="0" xfId="1" applyFont="1" applyAlignment="1">
      <alignment horizontal="center" wrapText="1"/>
    </xf>
    <xf numFmtId="40" fontId="5" fillId="0" borderId="0" xfId="0" applyNumberFormat="1" applyFont="1" applyAlignment="1">
      <alignment horizontal="center" wrapText="1"/>
    </xf>
    <xf numFmtId="0" fontId="7" fillId="0" borderId="0" xfId="6"/>
    <xf numFmtId="0" fontId="5" fillId="4" borderId="2" xfId="6" applyFont="1" applyFill="1" applyBorder="1" applyAlignment="1">
      <alignment horizontal="center"/>
    </xf>
    <xf numFmtId="39" fontId="2" fillId="0" borderId="1" xfId="3" applyNumberFormat="1" applyFont="1" applyBorder="1" applyAlignment="1">
      <alignment horizontal="center" wrapText="1"/>
    </xf>
    <xf numFmtId="43" fontId="2" fillId="0" borderId="1" xfId="3" applyNumberFormat="1" applyFont="1" applyBorder="1"/>
    <xf numFmtId="0" fontId="15" fillId="0" borderId="0" xfId="6" applyFont="1"/>
    <xf numFmtId="40" fontId="5" fillId="0" borderId="0" xfId="0" applyNumberFormat="1" applyFont="1"/>
    <xf numFmtId="0" fontId="5" fillId="6" borderId="0" xfId="0" applyFont="1" applyFill="1"/>
  </cellXfs>
  <cellStyles count="7">
    <cellStyle name="Comma" xfId="1" builtinId="3"/>
    <cellStyle name="Comma_District Calculations" xfId="5" xr:uid="{3E8EB52A-59FD-42AF-870D-A98146F7CF81}"/>
    <cellStyle name="Currency" xfId="2" builtinId="4"/>
    <cellStyle name="Currency_District Calculations" xfId="4" xr:uid="{C3B4FD7F-B41D-45C4-B67F-FD6AE71E5FAD}"/>
    <cellStyle name="Normal" xfId="0" builtinId="0"/>
    <cellStyle name="Normal 2" xfId="6" xr:uid="{09A23886-812A-4737-BC62-EBADEF3F3955}"/>
    <cellStyle name="Normal_MAEP06 NEW BASE COST FORMULA WITH WEIGHTED ADD ONS -TOTAL COST CALC" xfId="3" xr:uid="{A847CA35-EC05-42AF-AD2D-308F16B54965}"/>
  </cellStyles>
  <dxfs count="0"/>
  <tableStyles count="0" defaultTableStyle="TableStyleMedium2" defaultPivotStyle="PivotStyleLight16"/>
  <colors>
    <mruColors>
      <color rgb="FFFF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ampbell\AppData\Local\Microsoft\Windows\INetCache\Content.Outlook\YKX3L8XR\FY22%20MAEP%20Data%20used%20for%20MOEquity%20Calcul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ampbell\AppData\Local\Microsoft\Windows\INetCache\Content.Outlook\YKX3L8XR\FY19%20MAEP%20Data%20used%20for%20MOEquity%20Calcul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CB%20Group\Federal%20Program\Maintenance%20of%20Equity\MOE%20Equity%20Teams%20Meeting%2008_24_22\FY21%20MAEP%20Final%20Calculation%20(full%20funding)%2012.13.19%20-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ampbell\AppData\Local\Microsoft\Windows\INetCache\Content.Outlook\YKX3L8XR\FY21%20MAEP%20Data%20used%20for%20MOEquity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2 MAEP ADA Amount Only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9 MAEP ADA Amount Only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P summary "/>
      <sheetName val="Teacher Pay Raise FY20"/>
      <sheetName val="Insurance Adj"/>
      <sheetName val="Comparisons"/>
      <sheetName val="BSC"/>
      <sheetName val="ADA-High Growth"/>
      <sheetName val="Lunch Counts"/>
      <sheetName val="Local Contribution"/>
      <sheetName val="Hold Harmless"/>
      <sheetName val="Sped"/>
      <sheetName val="Gifted"/>
      <sheetName val="CTE"/>
      <sheetName val="AltEd"/>
      <sheetName val="Transpor"/>
      <sheetName val="Other Add On Programs"/>
    </sheetNames>
    <sheetDataSet>
      <sheetData sheetId="0"/>
      <sheetData sheetId="1"/>
      <sheetData sheetId="2"/>
      <sheetData sheetId="3"/>
      <sheetData sheetId="4">
        <row r="8">
          <cell r="B8">
            <v>5829.35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1 MAEP ADA Amount Only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46761-CA8F-43D1-8D2C-29C51D46D158}">
  <dimension ref="A1:IE804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1" sqref="K1:K1048576"/>
    </sheetView>
  </sheetViews>
  <sheetFormatPr defaultColWidth="12.54296875" defaultRowHeight="12.5"/>
  <cols>
    <col min="1" max="1" width="6.54296875" style="7" customWidth="1"/>
    <col min="2" max="2" width="26.1796875" style="10" customWidth="1"/>
    <col min="3" max="5" width="15.453125" style="10" customWidth="1"/>
    <col min="6" max="6" width="8.7265625" style="10" customWidth="1"/>
    <col min="7" max="7" width="15.26953125" style="10" customWidth="1"/>
    <col min="8" max="9" width="15.453125" style="10" customWidth="1"/>
    <col min="10" max="11" width="15.26953125" style="10" customWidth="1"/>
    <col min="12" max="12" width="17.54296875" style="10" customWidth="1"/>
    <col min="13" max="13" width="15.453125" style="10" customWidth="1"/>
    <col min="14" max="14" width="17.54296875" style="10" customWidth="1"/>
    <col min="15" max="15" width="15.26953125" style="10" customWidth="1"/>
    <col min="16" max="16" width="17.54296875" style="10" customWidth="1"/>
    <col min="17" max="17" width="13.453125" style="10" customWidth="1"/>
    <col min="18" max="18" width="16.453125" style="10" customWidth="1"/>
    <col min="19" max="16384" width="12.54296875" style="10"/>
  </cols>
  <sheetData>
    <row r="1" spans="1:239" s="6" customFormat="1" ht="81" customHeight="1">
      <c r="A1" s="1" t="s">
        <v>0</v>
      </c>
      <c r="B1" s="2" t="s">
        <v>1</v>
      </c>
      <c r="C1" s="77" t="s">
        <v>156</v>
      </c>
      <c r="D1" s="77" t="s">
        <v>157</v>
      </c>
      <c r="E1" s="1" t="s">
        <v>158</v>
      </c>
      <c r="F1" s="1"/>
      <c r="G1" s="78" t="s">
        <v>3</v>
      </c>
      <c r="H1" s="79" t="s">
        <v>159</v>
      </c>
      <c r="I1" s="79" t="s">
        <v>160</v>
      </c>
      <c r="J1" s="78" t="s">
        <v>161</v>
      </c>
      <c r="K1" s="78" t="s">
        <v>198</v>
      </c>
      <c r="L1" s="75" t="s">
        <v>4</v>
      </c>
      <c r="M1" s="75" t="s">
        <v>159</v>
      </c>
      <c r="N1" s="75" t="s">
        <v>162</v>
      </c>
      <c r="O1" s="75" t="s">
        <v>163</v>
      </c>
      <c r="P1" s="75" t="s">
        <v>199</v>
      </c>
      <c r="Q1" s="5" t="s">
        <v>5</v>
      </c>
    </row>
    <row r="2" spans="1:239">
      <c r="B2"/>
      <c r="C2" s="80"/>
      <c r="D2" s="81">
        <v>5874.08</v>
      </c>
      <c r="E2" s="80"/>
      <c r="F2" s="80"/>
      <c r="G2" s="7"/>
      <c r="H2" s="80"/>
      <c r="I2" s="80"/>
      <c r="J2" s="7"/>
      <c r="K2" s="7"/>
      <c r="L2" s="9"/>
      <c r="M2" s="80"/>
      <c r="N2" s="9"/>
      <c r="O2" s="9"/>
      <c r="P2" s="9"/>
      <c r="Q2" s="9"/>
    </row>
    <row r="3" spans="1:239" s="16" customFormat="1" ht="13">
      <c r="A3" s="12"/>
      <c r="B3" s="13" t="s">
        <v>6</v>
      </c>
      <c r="C3" s="82">
        <v>425688.91000000003</v>
      </c>
      <c r="D3" s="15">
        <v>2500530709</v>
      </c>
      <c r="E3" s="15">
        <v>92074379</v>
      </c>
      <c r="F3" s="57"/>
      <c r="G3" s="15">
        <v>2538438955.5</v>
      </c>
      <c r="H3" s="15">
        <v>92074379</v>
      </c>
      <c r="I3" s="15">
        <f>I152</f>
        <v>2630513334.5</v>
      </c>
      <c r="J3" s="15">
        <f>J152</f>
        <v>2352468075.0433512</v>
      </c>
      <c r="K3" s="15"/>
      <c r="L3" s="15">
        <v>1918442310</v>
      </c>
      <c r="M3" s="15">
        <v>92074379</v>
      </c>
      <c r="N3" s="15">
        <f>N152</f>
        <v>2010516689</v>
      </c>
      <c r="O3" s="15">
        <f>O152</f>
        <v>1798005074.9726994</v>
      </c>
      <c r="P3" s="15"/>
      <c r="Q3" s="15">
        <v>7832726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</row>
    <row r="4" spans="1:239" ht="5.5" customHeight="1">
      <c r="A4" s="9"/>
      <c r="B4"/>
      <c r="C4" s="83"/>
      <c r="D4" s="83"/>
      <c r="E4" s="83"/>
      <c r="F4" s="83"/>
      <c r="G4" s="18"/>
      <c r="H4" s="83"/>
      <c r="I4" s="83"/>
      <c r="J4" s="18"/>
      <c r="K4" s="18"/>
      <c r="L4" s="19"/>
      <c r="M4" s="83"/>
      <c r="N4" s="19"/>
      <c r="O4" s="19"/>
      <c r="P4" s="19"/>
      <c r="Q4" s="19"/>
    </row>
    <row r="5" spans="1:239">
      <c r="A5" s="9">
        <v>130</v>
      </c>
      <c r="B5" s="21" t="s">
        <v>7</v>
      </c>
      <c r="C5" s="84">
        <v>2764.7</v>
      </c>
      <c r="D5" s="22">
        <v>16240069</v>
      </c>
      <c r="E5" s="22">
        <v>1068319</v>
      </c>
      <c r="F5" s="29"/>
      <c r="G5" s="22">
        <v>16016138</v>
      </c>
      <c r="H5" s="22">
        <v>1068319</v>
      </c>
      <c r="I5" s="22">
        <f>SUM(H5+G5)</f>
        <v>17084457</v>
      </c>
      <c r="J5" s="22">
        <f>SUM(I5*89.43%)</f>
        <v>15278629.895100001</v>
      </c>
      <c r="K5" s="22">
        <f>J5/C5</f>
        <v>5526.3246989185091</v>
      </c>
      <c r="L5" s="22">
        <v>11691781</v>
      </c>
      <c r="M5" s="22">
        <v>1068319</v>
      </c>
      <c r="N5" s="22">
        <f>M5+L5</f>
        <v>12760100</v>
      </c>
      <c r="O5" s="22">
        <f>SUM(N5*89.43%)</f>
        <v>11411357.430000002</v>
      </c>
      <c r="P5" s="22">
        <f>O5/C5</f>
        <v>4127.5210438745626</v>
      </c>
      <c r="Q5" s="22">
        <v>0</v>
      </c>
      <c r="R5" s="26"/>
      <c r="S5" s="11"/>
    </row>
    <row r="6" spans="1:239">
      <c r="A6" s="9">
        <v>200</v>
      </c>
      <c r="B6" s="21" t="s">
        <v>8</v>
      </c>
      <c r="C6" s="84">
        <v>2836.2</v>
      </c>
      <c r="D6" s="22">
        <v>16660066</v>
      </c>
      <c r="E6" s="22">
        <v>70607</v>
      </c>
      <c r="F6" s="29"/>
      <c r="G6" s="22">
        <v>17513439</v>
      </c>
      <c r="H6" s="22">
        <v>70607</v>
      </c>
      <c r="I6" s="22">
        <f t="shared" ref="I6:I69" si="0">SUM(H6+G6)</f>
        <v>17584046</v>
      </c>
      <c r="J6" s="22">
        <f t="shared" ref="J6:J69" si="1">SUM(I6*89.43%)</f>
        <v>15725412.337800002</v>
      </c>
      <c r="K6" s="22">
        <f t="shared" ref="K6:K69" si="2">J6/C6</f>
        <v>5544.535765390312</v>
      </c>
      <c r="L6" s="22">
        <v>13393989</v>
      </c>
      <c r="M6" s="22">
        <v>70607</v>
      </c>
      <c r="N6" s="22">
        <f t="shared" ref="N6:N69" si="3">M6+L6</f>
        <v>13464596</v>
      </c>
      <c r="O6" s="22">
        <f t="shared" ref="O6:O69" si="4">SUM(N6*89.43%)</f>
        <v>12041388.202800002</v>
      </c>
      <c r="P6" s="22">
        <f t="shared" ref="P6:P69" si="5">O6/C6</f>
        <v>4245.6061641633178</v>
      </c>
      <c r="Q6" s="22">
        <v>0</v>
      </c>
      <c r="R6" s="28"/>
      <c r="S6" s="11"/>
    </row>
    <row r="7" spans="1:239">
      <c r="A7" s="9">
        <v>220</v>
      </c>
      <c r="B7" s="21" t="s">
        <v>9</v>
      </c>
      <c r="C7" s="84">
        <v>2294.63</v>
      </c>
      <c r="D7" s="22">
        <v>13478840</v>
      </c>
      <c r="E7" s="22">
        <v>596043</v>
      </c>
      <c r="F7" s="29"/>
      <c r="G7" s="22">
        <v>13623508</v>
      </c>
      <c r="H7" s="22">
        <v>596043</v>
      </c>
      <c r="I7" s="22">
        <f t="shared" si="0"/>
        <v>14219551</v>
      </c>
      <c r="J7" s="22">
        <f t="shared" si="1"/>
        <v>12716544.459300002</v>
      </c>
      <c r="K7" s="22">
        <f t="shared" si="2"/>
        <v>5541.8714386633146</v>
      </c>
      <c r="L7" s="22">
        <v>10937803</v>
      </c>
      <c r="M7" s="22">
        <v>596043</v>
      </c>
      <c r="N7" s="22">
        <f t="shared" si="3"/>
        <v>11533846</v>
      </c>
      <c r="O7" s="22">
        <f t="shared" si="4"/>
        <v>10314718.4778</v>
      </c>
      <c r="P7" s="22">
        <f t="shared" si="5"/>
        <v>4495.1554184334727</v>
      </c>
      <c r="Q7" s="22">
        <v>0</v>
      </c>
      <c r="R7" s="28"/>
      <c r="S7" s="11"/>
    </row>
    <row r="8" spans="1:239">
      <c r="A8" s="9">
        <v>300</v>
      </c>
      <c r="B8" s="21" t="s">
        <v>10</v>
      </c>
      <c r="C8" s="84">
        <v>854.79</v>
      </c>
      <c r="D8" s="22">
        <v>5021105</v>
      </c>
      <c r="E8" s="22">
        <v>0</v>
      </c>
      <c r="F8" s="29"/>
      <c r="G8" s="22">
        <v>5265757</v>
      </c>
      <c r="H8" s="22">
        <v>0</v>
      </c>
      <c r="I8" s="22">
        <f t="shared" si="0"/>
        <v>5265757</v>
      </c>
      <c r="J8" s="22">
        <f t="shared" si="1"/>
        <v>4709166.4851000002</v>
      </c>
      <c r="K8" s="22">
        <f t="shared" si="2"/>
        <v>5509.1501832028925</v>
      </c>
      <c r="L8" s="22">
        <v>3844003</v>
      </c>
      <c r="M8" s="22">
        <v>0</v>
      </c>
      <c r="N8" s="22">
        <f t="shared" si="3"/>
        <v>3844003</v>
      </c>
      <c r="O8" s="22">
        <f t="shared" si="4"/>
        <v>3437691.8829000005</v>
      </c>
      <c r="P8" s="22">
        <f t="shared" si="5"/>
        <v>4021.6800417646446</v>
      </c>
      <c r="Q8" s="22">
        <v>0</v>
      </c>
      <c r="R8" s="28"/>
      <c r="S8" s="11"/>
    </row>
    <row r="9" spans="1:239">
      <c r="A9" s="9">
        <v>400</v>
      </c>
      <c r="B9" s="21" t="s">
        <v>11</v>
      </c>
      <c r="C9" s="84">
        <v>919.47</v>
      </c>
      <c r="D9" s="22">
        <v>5401040</v>
      </c>
      <c r="E9" s="22">
        <v>69431</v>
      </c>
      <c r="F9" s="29"/>
      <c r="G9" s="22">
        <v>5632652</v>
      </c>
      <c r="H9" s="22">
        <v>69431</v>
      </c>
      <c r="I9" s="22">
        <f t="shared" si="0"/>
        <v>5702083</v>
      </c>
      <c r="J9" s="22">
        <f t="shared" si="1"/>
        <v>5099372.8269000007</v>
      </c>
      <c r="K9" s="22">
        <f t="shared" si="2"/>
        <v>5545.9915243564237</v>
      </c>
      <c r="L9" s="22">
        <v>4111836</v>
      </c>
      <c r="M9" s="22">
        <v>69431</v>
      </c>
      <c r="N9" s="22">
        <f t="shared" si="3"/>
        <v>4181267</v>
      </c>
      <c r="O9" s="22">
        <f t="shared" si="4"/>
        <v>3739307.0781000005</v>
      </c>
      <c r="P9" s="22">
        <f t="shared" si="5"/>
        <v>4066.8070498221805</v>
      </c>
      <c r="Q9" s="22">
        <v>0</v>
      </c>
      <c r="R9" s="28"/>
      <c r="S9" s="11"/>
    </row>
    <row r="10" spans="1:239">
      <c r="A10" s="9">
        <v>420</v>
      </c>
      <c r="B10" s="21" t="s">
        <v>12</v>
      </c>
      <c r="C10" s="84">
        <v>2004.46</v>
      </c>
      <c r="D10" s="22">
        <v>11774358</v>
      </c>
      <c r="E10" s="22">
        <v>359141</v>
      </c>
      <c r="F10" s="29"/>
      <c r="G10" s="22">
        <v>12069287</v>
      </c>
      <c r="H10" s="22">
        <v>359141</v>
      </c>
      <c r="I10" s="22">
        <f t="shared" si="0"/>
        <v>12428428</v>
      </c>
      <c r="J10" s="22">
        <f t="shared" si="1"/>
        <v>11114743.160400001</v>
      </c>
      <c r="K10" s="22">
        <f t="shared" si="2"/>
        <v>5545.0062163375678</v>
      </c>
      <c r="L10" s="22">
        <v>9383663</v>
      </c>
      <c r="M10" s="22">
        <v>359141</v>
      </c>
      <c r="N10" s="22">
        <f t="shared" si="3"/>
        <v>9742804</v>
      </c>
      <c r="O10" s="22">
        <f t="shared" si="4"/>
        <v>8712989.6172000002</v>
      </c>
      <c r="P10" s="22">
        <f t="shared" si="5"/>
        <v>4346.8014413857099</v>
      </c>
      <c r="Q10" s="22">
        <v>0</v>
      </c>
      <c r="R10" s="28"/>
      <c r="S10" s="11"/>
    </row>
    <row r="11" spans="1:239">
      <c r="A11" s="9">
        <v>500</v>
      </c>
      <c r="B11" s="21" t="s">
        <v>13</v>
      </c>
      <c r="C11" s="84">
        <v>925.74</v>
      </c>
      <c r="D11" s="22">
        <v>5437871</v>
      </c>
      <c r="E11" s="22">
        <v>422288</v>
      </c>
      <c r="F11" s="29"/>
      <c r="G11" s="22">
        <v>5295773</v>
      </c>
      <c r="H11" s="22">
        <v>422288</v>
      </c>
      <c r="I11" s="22">
        <f t="shared" si="0"/>
        <v>5718061</v>
      </c>
      <c r="J11" s="22">
        <f t="shared" si="1"/>
        <v>5113661.9523000009</v>
      </c>
      <c r="K11" s="22">
        <f t="shared" si="2"/>
        <v>5523.8641003953608</v>
      </c>
      <c r="L11" s="22">
        <v>4060949</v>
      </c>
      <c r="M11" s="22">
        <v>422288</v>
      </c>
      <c r="N11" s="22">
        <f t="shared" si="3"/>
        <v>4483237</v>
      </c>
      <c r="O11" s="22">
        <f t="shared" si="4"/>
        <v>4009358.8491000002</v>
      </c>
      <c r="P11" s="22">
        <f t="shared" si="5"/>
        <v>4330.9772172532248</v>
      </c>
      <c r="Q11" s="22">
        <v>0</v>
      </c>
      <c r="R11" s="28"/>
      <c r="S11" s="11"/>
    </row>
    <row r="12" spans="1:239">
      <c r="A12" s="9">
        <v>614</v>
      </c>
      <c r="B12" s="21" t="s">
        <v>14</v>
      </c>
      <c r="C12" s="84">
        <v>2968.95</v>
      </c>
      <c r="D12" s="22">
        <v>17439850</v>
      </c>
      <c r="E12" s="22">
        <v>0</v>
      </c>
      <c r="F12" s="29"/>
      <c r="G12" s="22">
        <v>18311552</v>
      </c>
      <c r="H12" s="22">
        <v>0</v>
      </c>
      <c r="I12" s="22">
        <f t="shared" si="0"/>
        <v>18311552</v>
      </c>
      <c r="J12" s="22">
        <f t="shared" si="1"/>
        <v>16376020.953600002</v>
      </c>
      <c r="K12" s="22">
        <f t="shared" si="2"/>
        <v>5515.7617856818079</v>
      </c>
      <c r="L12" s="22">
        <v>13367433</v>
      </c>
      <c r="M12" s="22">
        <v>0</v>
      </c>
      <c r="N12" s="22">
        <f t="shared" si="3"/>
        <v>13367433</v>
      </c>
      <c r="O12" s="22">
        <f t="shared" si="4"/>
        <v>11954495.331900001</v>
      </c>
      <c r="P12" s="22">
        <f t="shared" si="5"/>
        <v>4026.5061155964236</v>
      </c>
      <c r="Q12" s="22">
        <v>0</v>
      </c>
      <c r="R12" s="28"/>
      <c r="S12" s="11"/>
    </row>
    <row r="13" spans="1:239">
      <c r="A13" s="9">
        <v>617</v>
      </c>
      <c r="B13" s="21" t="s">
        <v>15</v>
      </c>
      <c r="C13" s="84">
        <v>871.55</v>
      </c>
      <c r="D13" s="22">
        <v>5119554</v>
      </c>
      <c r="E13" s="22">
        <v>30016</v>
      </c>
      <c r="F13" s="29"/>
      <c r="G13" s="22">
        <v>5344763</v>
      </c>
      <c r="H13" s="22">
        <v>30016</v>
      </c>
      <c r="I13" s="22">
        <f t="shared" si="0"/>
        <v>5374779</v>
      </c>
      <c r="J13" s="22">
        <f t="shared" si="1"/>
        <v>4806664.8597000008</v>
      </c>
      <c r="K13" s="22">
        <f t="shared" si="2"/>
        <v>5515.0764267110335</v>
      </c>
      <c r="L13" s="22">
        <v>4363594</v>
      </c>
      <c r="M13" s="22">
        <v>30016</v>
      </c>
      <c r="N13" s="22">
        <f t="shared" si="3"/>
        <v>4393610</v>
      </c>
      <c r="O13" s="22">
        <f t="shared" si="4"/>
        <v>3929205.4230000004</v>
      </c>
      <c r="P13" s="22">
        <f t="shared" si="5"/>
        <v>4508.2960507142452</v>
      </c>
      <c r="Q13" s="22">
        <v>819371</v>
      </c>
      <c r="R13" s="28"/>
      <c r="S13" s="11"/>
    </row>
    <row r="14" spans="1:239">
      <c r="A14" s="9">
        <v>618</v>
      </c>
      <c r="B14" s="21" t="s">
        <v>16</v>
      </c>
      <c r="C14" s="84">
        <v>1037.6099999999999</v>
      </c>
      <c r="D14" s="22">
        <v>6095004</v>
      </c>
      <c r="E14" s="22">
        <v>579889</v>
      </c>
      <c r="F14" s="29"/>
      <c r="G14" s="22">
        <v>5813221</v>
      </c>
      <c r="H14" s="22">
        <v>579889</v>
      </c>
      <c r="I14" s="22">
        <f t="shared" si="0"/>
        <v>6393110</v>
      </c>
      <c r="J14" s="22">
        <f t="shared" si="1"/>
        <v>5717358.273000001</v>
      </c>
      <c r="K14" s="22">
        <f t="shared" si="2"/>
        <v>5510.1225633908707</v>
      </c>
      <c r="L14" s="22">
        <v>4243651</v>
      </c>
      <c r="M14" s="22">
        <v>579889</v>
      </c>
      <c r="N14" s="22">
        <f t="shared" si="3"/>
        <v>4823540</v>
      </c>
      <c r="O14" s="22">
        <f t="shared" si="4"/>
        <v>4313691.8220000006</v>
      </c>
      <c r="P14" s="22">
        <f t="shared" si="5"/>
        <v>4157.3344724896651</v>
      </c>
      <c r="Q14" s="22">
        <v>1574584</v>
      </c>
      <c r="R14" s="28"/>
      <c r="S14" s="11"/>
    </row>
    <row r="15" spans="1:239">
      <c r="A15" s="9">
        <v>700</v>
      </c>
      <c r="B15" s="21" t="s">
        <v>17</v>
      </c>
      <c r="C15" s="84">
        <v>2132.4499999999998</v>
      </c>
      <c r="D15" s="22">
        <v>12526182</v>
      </c>
      <c r="E15" s="22">
        <v>571431</v>
      </c>
      <c r="F15" s="29"/>
      <c r="G15" s="22">
        <v>12617338</v>
      </c>
      <c r="H15" s="22">
        <v>571431</v>
      </c>
      <c r="I15" s="22">
        <f t="shared" si="0"/>
        <v>13188769</v>
      </c>
      <c r="J15" s="22">
        <f t="shared" si="1"/>
        <v>11794716.116700001</v>
      </c>
      <c r="K15" s="22">
        <f t="shared" si="2"/>
        <v>5531.063385636241</v>
      </c>
      <c r="L15" s="22">
        <v>10153776</v>
      </c>
      <c r="M15" s="22">
        <v>571431</v>
      </c>
      <c r="N15" s="22">
        <f t="shared" si="3"/>
        <v>10725207</v>
      </c>
      <c r="O15" s="22">
        <f t="shared" si="4"/>
        <v>9591552.6201000009</v>
      </c>
      <c r="P15" s="22">
        <f t="shared" si="5"/>
        <v>4497.902703510048</v>
      </c>
      <c r="Q15" s="22">
        <v>0</v>
      </c>
      <c r="R15" s="28"/>
      <c r="S15" s="11"/>
    </row>
    <row r="16" spans="1:239">
      <c r="A16" s="9">
        <v>800</v>
      </c>
      <c r="B16" s="21" t="s">
        <v>18</v>
      </c>
      <c r="C16" s="84">
        <v>823.95</v>
      </c>
      <c r="D16" s="22">
        <v>4839948</v>
      </c>
      <c r="E16" s="22">
        <v>467283</v>
      </c>
      <c r="F16" s="29"/>
      <c r="G16" s="22">
        <v>4617905</v>
      </c>
      <c r="H16" s="22">
        <v>467283</v>
      </c>
      <c r="I16" s="22">
        <f t="shared" si="0"/>
        <v>5085188</v>
      </c>
      <c r="J16" s="22">
        <f t="shared" si="1"/>
        <v>4547683.6284000007</v>
      </c>
      <c r="K16" s="22">
        <f t="shared" si="2"/>
        <v>5519.3684427453127</v>
      </c>
      <c r="L16" s="22">
        <v>3371071</v>
      </c>
      <c r="M16" s="22">
        <v>467283</v>
      </c>
      <c r="N16" s="22">
        <f t="shared" si="3"/>
        <v>3838354</v>
      </c>
      <c r="O16" s="22">
        <f t="shared" si="4"/>
        <v>3432639.9822000004</v>
      </c>
      <c r="P16" s="22">
        <f t="shared" si="5"/>
        <v>4166.0780171126889</v>
      </c>
      <c r="Q16" s="22">
        <v>0</v>
      </c>
      <c r="R16" s="28"/>
      <c r="S16" s="11"/>
    </row>
    <row r="17" spans="1:19">
      <c r="A17" s="9">
        <v>911</v>
      </c>
      <c r="B17" s="21" t="s">
        <v>164</v>
      </c>
      <c r="C17" s="84">
        <v>2049.0100000000002</v>
      </c>
      <c r="D17" s="22">
        <v>12036049</v>
      </c>
      <c r="E17" s="22">
        <v>156427</v>
      </c>
      <c r="F17" s="29"/>
      <c r="G17" s="22">
        <v>12523706</v>
      </c>
      <c r="H17" s="22">
        <v>156427</v>
      </c>
      <c r="I17" s="22">
        <f t="shared" si="0"/>
        <v>12680133</v>
      </c>
      <c r="J17" s="22">
        <f t="shared" si="1"/>
        <v>11339842.941900002</v>
      </c>
      <c r="K17" s="22">
        <f t="shared" si="2"/>
        <v>5534.3033669430606</v>
      </c>
      <c r="L17" s="22">
        <v>10595480</v>
      </c>
      <c r="M17" s="22">
        <v>156427</v>
      </c>
      <c r="N17" s="22">
        <f t="shared" si="3"/>
        <v>10751907</v>
      </c>
      <c r="O17" s="22">
        <f t="shared" si="4"/>
        <v>9615430.4301000014</v>
      </c>
      <c r="P17" s="22">
        <f t="shared" si="5"/>
        <v>4692.7201087842423</v>
      </c>
      <c r="Q17" s="22">
        <v>0</v>
      </c>
      <c r="R17" s="28"/>
      <c r="S17" s="11"/>
    </row>
    <row r="18" spans="1:19">
      <c r="A18" s="9">
        <v>921</v>
      </c>
      <c r="B18" s="21" t="s">
        <v>21</v>
      </c>
      <c r="C18" s="84">
        <v>540.70000000000005</v>
      </c>
      <c r="D18" s="22">
        <v>3176115</v>
      </c>
      <c r="E18" s="22">
        <v>199307</v>
      </c>
      <c r="F18" s="29"/>
      <c r="G18" s="22">
        <v>3137462</v>
      </c>
      <c r="H18" s="22">
        <v>199307</v>
      </c>
      <c r="I18" s="22">
        <f t="shared" si="0"/>
        <v>3336769</v>
      </c>
      <c r="J18" s="22">
        <f t="shared" si="1"/>
        <v>2984072.5167000005</v>
      </c>
      <c r="K18" s="22">
        <f t="shared" si="2"/>
        <v>5518.9060786018126</v>
      </c>
      <c r="L18" s="22">
        <v>2453111</v>
      </c>
      <c r="M18" s="22">
        <v>199307</v>
      </c>
      <c r="N18" s="22">
        <f t="shared" si="3"/>
        <v>2652418</v>
      </c>
      <c r="O18" s="22">
        <f t="shared" si="4"/>
        <v>2372057.4174000002</v>
      </c>
      <c r="P18" s="22">
        <f t="shared" si="5"/>
        <v>4387.0120536341774</v>
      </c>
      <c r="Q18" s="22">
        <v>0</v>
      </c>
      <c r="R18" s="28"/>
      <c r="S18" s="11"/>
    </row>
    <row r="19" spans="1:19">
      <c r="A19" s="9">
        <v>1000</v>
      </c>
      <c r="B19" s="21" t="s">
        <v>22</v>
      </c>
      <c r="C19" s="84">
        <v>1154.6199999999999</v>
      </c>
      <c r="D19" s="22">
        <v>6782330</v>
      </c>
      <c r="E19" s="22">
        <v>537948</v>
      </c>
      <c r="F19" s="22"/>
      <c r="G19" s="22">
        <v>6597116</v>
      </c>
      <c r="H19" s="22">
        <v>537948</v>
      </c>
      <c r="I19" s="22">
        <f t="shared" si="0"/>
        <v>7135064</v>
      </c>
      <c r="J19" s="22">
        <f t="shared" si="1"/>
        <v>6380887.7352000009</v>
      </c>
      <c r="K19" s="22">
        <f t="shared" si="2"/>
        <v>5526.3963340319769</v>
      </c>
      <c r="L19" s="22">
        <v>4815895</v>
      </c>
      <c r="M19" s="22">
        <v>537948</v>
      </c>
      <c r="N19" s="22">
        <f t="shared" si="3"/>
        <v>5353843</v>
      </c>
      <c r="O19" s="22">
        <f t="shared" si="4"/>
        <v>4787941.7949000001</v>
      </c>
      <c r="P19" s="22">
        <f t="shared" si="5"/>
        <v>4146.7684562020413</v>
      </c>
      <c r="Q19" s="22">
        <v>0</v>
      </c>
      <c r="R19" s="28"/>
      <c r="S19" s="11"/>
    </row>
    <row r="20" spans="1:19">
      <c r="A20" s="9">
        <v>1100</v>
      </c>
      <c r="B20" s="21" t="s">
        <v>23</v>
      </c>
      <c r="C20" s="84">
        <v>1234.8699999999999</v>
      </c>
      <c r="D20" s="22">
        <v>7253725</v>
      </c>
      <c r="E20" s="22">
        <v>345631</v>
      </c>
      <c r="F20" s="22"/>
      <c r="G20" s="22">
        <v>7297540</v>
      </c>
      <c r="H20" s="22">
        <v>345631</v>
      </c>
      <c r="I20" s="22">
        <f t="shared" si="0"/>
        <v>7643171</v>
      </c>
      <c r="J20" s="22">
        <f t="shared" si="1"/>
        <v>6835287.8253000006</v>
      </c>
      <c r="K20" s="22">
        <f t="shared" si="2"/>
        <v>5535.228668037932</v>
      </c>
      <c r="L20" s="22">
        <v>5327204</v>
      </c>
      <c r="M20" s="22">
        <v>345631</v>
      </c>
      <c r="N20" s="22">
        <f t="shared" si="3"/>
        <v>5672835</v>
      </c>
      <c r="O20" s="22">
        <f t="shared" si="4"/>
        <v>5073216.3405000009</v>
      </c>
      <c r="P20" s="22">
        <f t="shared" si="5"/>
        <v>4108.2999348109524</v>
      </c>
      <c r="Q20" s="22">
        <v>0</v>
      </c>
      <c r="R20" s="28"/>
      <c r="S20" s="11"/>
    </row>
    <row r="21" spans="1:19">
      <c r="A21" s="9">
        <v>1211</v>
      </c>
      <c r="B21" s="21" t="s">
        <v>24</v>
      </c>
      <c r="C21" s="84">
        <v>842.93</v>
      </c>
      <c r="D21" s="22">
        <v>4951438</v>
      </c>
      <c r="E21" s="22">
        <v>0</v>
      </c>
      <c r="F21" s="22"/>
      <c r="G21" s="22">
        <v>5222817</v>
      </c>
      <c r="H21" s="22">
        <v>0</v>
      </c>
      <c r="I21" s="22">
        <f t="shared" si="0"/>
        <v>5222817</v>
      </c>
      <c r="J21" s="22">
        <f t="shared" si="1"/>
        <v>4670765.2431000005</v>
      </c>
      <c r="K21" s="22">
        <f t="shared" si="2"/>
        <v>5541.1069046065522</v>
      </c>
      <c r="L21" s="22">
        <v>3812656</v>
      </c>
      <c r="M21" s="22">
        <v>0</v>
      </c>
      <c r="N21" s="22">
        <f t="shared" si="3"/>
        <v>3812656</v>
      </c>
      <c r="O21" s="22">
        <f t="shared" si="4"/>
        <v>3409658.2608000003</v>
      </c>
      <c r="P21" s="22">
        <f t="shared" si="5"/>
        <v>4045.0076053764851</v>
      </c>
      <c r="Q21" s="22">
        <v>0</v>
      </c>
      <c r="R21" s="28"/>
      <c r="S21" s="11"/>
    </row>
    <row r="22" spans="1:19">
      <c r="A22" s="9">
        <v>1212</v>
      </c>
      <c r="B22" s="21" t="s">
        <v>25</v>
      </c>
      <c r="C22" s="84">
        <v>1521.13</v>
      </c>
      <c r="D22" s="22">
        <v>8935239</v>
      </c>
      <c r="E22" s="22">
        <v>382696</v>
      </c>
      <c r="F22" s="22"/>
      <c r="G22" s="22">
        <v>9035680</v>
      </c>
      <c r="H22" s="22">
        <v>382696</v>
      </c>
      <c r="I22" s="22">
        <f t="shared" si="0"/>
        <v>9418376</v>
      </c>
      <c r="J22" s="22">
        <f t="shared" si="1"/>
        <v>8422853.6568</v>
      </c>
      <c r="K22" s="22">
        <f t="shared" si="2"/>
        <v>5537.2345932300323</v>
      </c>
      <c r="L22" s="22">
        <v>6596046</v>
      </c>
      <c r="M22" s="22">
        <v>382696</v>
      </c>
      <c r="N22" s="22">
        <f t="shared" si="3"/>
        <v>6978742</v>
      </c>
      <c r="O22" s="22">
        <f t="shared" si="4"/>
        <v>6241088.9706000006</v>
      </c>
      <c r="P22" s="22">
        <f t="shared" si="5"/>
        <v>4102.9293818411315</v>
      </c>
      <c r="Q22" s="22">
        <v>0</v>
      </c>
      <c r="R22" s="28"/>
      <c r="S22" s="11"/>
    </row>
    <row r="23" spans="1:19">
      <c r="A23" s="9">
        <v>1321</v>
      </c>
      <c r="B23" s="21" t="s">
        <v>26</v>
      </c>
      <c r="C23" s="84">
        <v>2631.68</v>
      </c>
      <c r="D23" s="22">
        <v>15458699</v>
      </c>
      <c r="E23" s="22">
        <v>0</v>
      </c>
      <c r="F23" s="22"/>
      <c r="G23" s="22">
        <v>16300443</v>
      </c>
      <c r="H23" s="22">
        <v>0</v>
      </c>
      <c r="I23" s="22">
        <f t="shared" si="0"/>
        <v>16300443</v>
      </c>
      <c r="J23" s="22">
        <f t="shared" si="1"/>
        <v>14577486.174900001</v>
      </c>
      <c r="K23" s="22">
        <f t="shared" si="2"/>
        <v>5539.2320399516666</v>
      </c>
      <c r="L23" s="22">
        <v>11899323</v>
      </c>
      <c r="M23" s="22">
        <v>0</v>
      </c>
      <c r="N23" s="22">
        <f t="shared" si="3"/>
        <v>11899323</v>
      </c>
      <c r="O23" s="22">
        <f t="shared" si="4"/>
        <v>10641564.558900001</v>
      </c>
      <c r="P23" s="22">
        <f t="shared" si="5"/>
        <v>4043.6392566345457</v>
      </c>
      <c r="Q23" s="22">
        <v>0</v>
      </c>
      <c r="R23" s="28"/>
      <c r="S23" s="11"/>
    </row>
    <row r="24" spans="1:19">
      <c r="A24" s="9">
        <v>1400</v>
      </c>
      <c r="B24" s="21" t="s">
        <v>27</v>
      </c>
      <c r="C24" s="84">
        <v>1081.45</v>
      </c>
      <c r="D24" s="22">
        <v>6352524</v>
      </c>
      <c r="E24" s="22">
        <v>390685</v>
      </c>
      <c r="F24" s="22"/>
      <c r="G24" s="22">
        <v>6291077</v>
      </c>
      <c r="H24" s="22">
        <v>390685</v>
      </c>
      <c r="I24" s="22">
        <f t="shared" si="0"/>
        <v>6681762</v>
      </c>
      <c r="J24" s="22">
        <f t="shared" si="1"/>
        <v>5975499.7566000009</v>
      </c>
      <c r="K24" s="22">
        <f t="shared" si="2"/>
        <v>5525.451714457442</v>
      </c>
      <c r="L24" s="22">
        <v>4592486</v>
      </c>
      <c r="M24" s="22">
        <v>390685</v>
      </c>
      <c r="N24" s="22">
        <f t="shared" si="3"/>
        <v>4983171</v>
      </c>
      <c r="O24" s="22">
        <f t="shared" si="4"/>
        <v>4456449.8253000006</v>
      </c>
      <c r="P24" s="22">
        <f t="shared" si="5"/>
        <v>4120.8098620370802</v>
      </c>
      <c r="Q24" s="22">
        <v>0</v>
      </c>
      <c r="R24" s="28"/>
      <c r="S24" s="11"/>
    </row>
    <row r="25" spans="1:19">
      <c r="A25" s="9">
        <v>1402</v>
      </c>
      <c r="B25" s="21" t="s">
        <v>28</v>
      </c>
      <c r="C25" s="84">
        <v>250.3</v>
      </c>
      <c r="D25" s="22">
        <v>1470282</v>
      </c>
      <c r="E25" s="22">
        <v>833473</v>
      </c>
      <c r="F25" s="22"/>
      <c r="G25" s="22">
        <v>669116</v>
      </c>
      <c r="H25" s="22">
        <v>833473</v>
      </c>
      <c r="I25" s="22">
        <f t="shared" si="0"/>
        <v>1502589</v>
      </c>
      <c r="J25" s="22">
        <f t="shared" si="1"/>
        <v>1343765.3427000002</v>
      </c>
      <c r="K25" s="22">
        <f t="shared" si="2"/>
        <v>5368.6190279664406</v>
      </c>
      <c r="L25" s="22">
        <v>488455</v>
      </c>
      <c r="M25" s="22">
        <v>833473</v>
      </c>
      <c r="N25" s="22">
        <f t="shared" si="3"/>
        <v>1321928</v>
      </c>
      <c r="O25" s="22">
        <f t="shared" si="4"/>
        <v>1182200.2104000002</v>
      </c>
      <c r="P25" s="22">
        <f t="shared" si="5"/>
        <v>4723.1330819017185</v>
      </c>
      <c r="Q25" s="22">
        <v>162796</v>
      </c>
      <c r="R25" s="28"/>
      <c r="S25" s="11"/>
    </row>
    <row r="26" spans="1:19">
      <c r="A26" s="9">
        <v>1420</v>
      </c>
      <c r="B26" s="21" t="s">
        <v>29</v>
      </c>
      <c r="C26" s="84">
        <v>2023.66</v>
      </c>
      <c r="D26" s="22">
        <v>11887141</v>
      </c>
      <c r="E26" s="22">
        <v>0</v>
      </c>
      <c r="F26" s="22"/>
      <c r="G26" s="22">
        <v>12544148</v>
      </c>
      <c r="H26" s="22">
        <v>0</v>
      </c>
      <c r="I26" s="22">
        <f t="shared" si="0"/>
        <v>12544148</v>
      </c>
      <c r="J26" s="22">
        <f t="shared" si="1"/>
        <v>11218231.556400001</v>
      </c>
      <c r="K26" s="22">
        <f t="shared" si="2"/>
        <v>5543.5357502742554</v>
      </c>
      <c r="L26" s="22">
        <v>11030649</v>
      </c>
      <c r="M26" s="22">
        <v>0</v>
      </c>
      <c r="N26" s="22">
        <f t="shared" si="3"/>
        <v>11030649</v>
      </c>
      <c r="O26" s="22">
        <f t="shared" si="4"/>
        <v>9864709.400700001</v>
      </c>
      <c r="P26" s="22">
        <f t="shared" si="5"/>
        <v>4874.6871513495353</v>
      </c>
      <c r="Q26" s="22">
        <v>0</v>
      </c>
      <c r="R26" s="28"/>
      <c r="S26" s="11"/>
    </row>
    <row r="27" spans="1:19">
      <c r="A27" s="9">
        <v>1425</v>
      </c>
      <c r="B27" s="21" t="s">
        <v>30</v>
      </c>
      <c r="C27" s="84">
        <v>450</v>
      </c>
      <c r="D27" s="22">
        <v>2643336</v>
      </c>
      <c r="E27" s="22">
        <v>0</v>
      </c>
      <c r="F27" s="22"/>
      <c r="G27" s="22">
        <v>2789434</v>
      </c>
      <c r="H27" s="22">
        <v>0</v>
      </c>
      <c r="I27" s="22">
        <f t="shared" si="0"/>
        <v>2789434</v>
      </c>
      <c r="J27" s="22">
        <f t="shared" si="1"/>
        <v>2494590.8262000005</v>
      </c>
      <c r="K27" s="22">
        <f t="shared" si="2"/>
        <v>5543.5351693333341</v>
      </c>
      <c r="L27" s="22">
        <v>2452878</v>
      </c>
      <c r="M27" s="22">
        <v>0</v>
      </c>
      <c r="N27" s="22">
        <f t="shared" si="3"/>
        <v>2452878</v>
      </c>
      <c r="O27" s="22">
        <f t="shared" si="4"/>
        <v>2193608.7954000002</v>
      </c>
      <c r="P27" s="22">
        <f t="shared" si="5"/>
        <v>4874.6862120000005</v>
      </c>
      <c r="Q27" s="22">
        <v>0</v>
      </c>
      <c r="R27" s="28"/>
      <c r="S27" s="11"/>
    </row>
    <row r="28" spans="1:19">
      <c r="A28" s="9">
        <v>1500</v>
      </c>
      <c r="B28" s="21" t="s">
        <v>31</v>
      </c>
      <c r="C28" s="84">
        <v>2316.2399999999998</v>
      </c>
      <c r="D28" s="22">
        <v>13605779</v>
      </c>
      <c r="E28" s="22">
        <v>907722</v>
      </c>
      <c r="F28" s="22"/>
      <c r="G28" s="22">
        <v>13366225</v>
      </c>
      <c r="H28" s="22">
        <v>907722</v>
      </c>
      <c r="I28" s="22">
        <f t="shared" si="0"/>
        <v>14273947</v>
      </c>
      <c r="J28" s="22">
        <f t="shared" si="1"/>
        <v>12765190.802100001</v>
      </c>
      <c r="K28" s="22">
        <f t="shared" si="2"/>
        <v>5511.1693097865518</v>
      </c>
      <c r="L28" s="22">
        <v>10225970</v>
      </c>
      <c r="M28" s="22">
        <v>907722</v>
      </c>
      <c r="N28" s="22">
        <f t="shared" si="3"/>
        <v>11133692</v>
      </c>
      <c r="O28" s="22">
        <f t="shared" si="4"/>
        <v>9956860.7556000017</v>
      </c>
      <c r="P28" s="22">
        <f t="shared" si="5"/>
        <v>4298.7172122059901</v>
      </c>
      <c r="Q28" s="22">
        <v>0</v>
      </c>
      <c r="R28" s="28"/>
      <c r="S28" s="11"/>
    </row>
    <row r="29" spans="1:19">
      <c r="A29" s="9">
        <v>1520</v>
      </c>
      <c r="B29" s="21" t="s">
        <v>32</v>
      </c>
      <c r="C29" s="84">
        <v>1399.03</v>
      </c>
      <c r="D29" s="22">
        <v>8218014</v>
      </c>
      <c r="E29" s="22">
        <v>0</v>
      </c>
      <c r="F29" s="22"/>
      <c r="G29" s="22">
        <v>8644760</v>
      </c>
      <c r="H29" s="22">
        <v>0</v>
      </c>
      <c r="I29" s="22">
        <f t="shared" si="0"/>
        <v>8644760</v>
      </c>
      <c r="J29" s="22">
        <f t="shared" si="1"/>
        <v>7731008.8680000007</v>
      </c>
      <c r="K29" s="22">
        <f t="shared" si="2"/>
        <v>5525.9779046911081</v>
      </c>
      <c r="L29" s="22">
        <v>6310675</v>
      </c>
      <c r="M29" s="22">
        <v>0</v>
      </c>
      <c r="N29" s="22">
        <f t="shared" si="3"/>
        <v>6310675</v>
      </c>
      <c r="O29" s="22">
        <f t="shared" si="4"/>
        <v>5643636.6525000008</v>
      </c>
      <c r="P29" s="22">
        <f t="shared" si="5"/>
        <v>4033.9639982702306</v>
      </c>
      <c r="Q29" s="22">
        <v>0</v>
      </c>
      <c r="R29" s="28"/>
      <c r="S29" s="11"/>
    </row>
    <row r="30" spans="1:19">
      <c r="A30" s="9">
        <v>1600</v>
      </c>
      <c r="B30" s="21" t="s">
        <v>33</v>
      </c>
      <c r="C30" s="84">
        <v>2489.02</v>
      </c>
      <c r="D30" s="22">
        <v>14620703</v>
      </c>
      <c r="E30" s="22">
        <v>575425</v>
      </c>
      <c r="F30" s="22"/>
      <c r="G30" s="29">
        <v>14822702</v>
      </c>
      <c r="H30" s="22">
        <v>575425</v>
      </c>
      <c r="I30" s="22">
        <f t="shared" si="0"/>
        <v>15398127</v>
      </c>
      <c r="J30" s="22">
        <f t="shared" si="1"/>
        <v>13770544.976100001</v>
      </c>
      <c r="K30" s="22">
        <f t="shared" si="2"/>
        <v>5532.516804244241</v>
      </c>
      <c r="L30" s="22">
        <v>10820572</v>
      </c>
      <c r="M30" s="22">
        <v>575425</v>
      </c>
      <c r="N30" s="22">
        <f t="shared" si="3"/>
        <v>11395997</v>
      </c>
      <c r="O30" s="22">
        <f t="shared" si="4"/>
        <v>10191440.1171</v>
      </c>
      <c r="P30" s="22">
        <f t="shared" si="5"/>
        <v>4094.5593515118403</v>
      </c>
      <c r="Q30" s="22">
        <v>0</v>
      </c>
      <c r="R30" s="28"/>
      <c r="S30" s="11"/>
    </row>
    <row r="31" spans="1:19">
      <c r="A31" s="9">
        <v>1700</v>
      </c>
      <c r="B31" s="21" t="s">
        <v>34</v>
      </c>
      <c r="C31" s="84">
        <v>32323.09</v>
      </c>
      <c r="D31" s="22">
        <v>189868417</v>
      </c>
      <c r="E31" s="22">
        <v>6922545</v>
      </c>
      <c r="F31" s="22"/>
      <c r="G31" s="22">
        <v>192951350</v>
      </c>
      <c r="H31" s="22">
        <v>6922545</v>
      </c>
      <c r="I31" s="22">
        <f t="shared" si="0"/>
        <v>199873895</v>
      </c>
      <c r="J31" s="22">
        <f t="shared" si="1"/>
        <v>178747224.29850003</v>
      </c>
      <c r="K31" s="22">
        <f t="shared" si="2"/>
        <v>5530.0166010891917</v>
      </c>
      <c r="L31" s="22">
        <v>142370693</v>
      </c>
      <c r="M31" s="22">
        <v>6922545</v>
      </c>
      <c r="N31" s="22">
        <f t="shared" si="3"/>
        <v>149293238</v>
      </c>
      <c r="O31" s="22">
        <f t="shared" si="4"/>
        <v>133512942.74340001</v>
      </c>
      <c r="P31" s="22">
        <f t="shared" si="5"/>
        <v>4130.5748535613402</v>
      </c>
      <c r="Q31" s="22">
        <v>0</v>
      </c>
      <c r="R31" s="28"/>
      <c r="S31" s="11"/>
    </row>
    <row r="32" spans="1:19">
      <c r="A32" s="9">
        <v>1800</v>
      </c>
      <c r="B32" s="21" t="s">
        <v>35</v>
      </c>
      <c r="C32" s="84">
        <v>2040.52</v>
      </c>
      <c r="D32" s="22">
        <v>11986178</v>
      </c>
      <c r="E32" s="22">
        <v>182860</v>
      </c>
      <c r="F32" s="22"/>
      <c r="G32" s="22">
        <v>12440353</v>
      </c>
      <c r="H32" s="22">
        <v>182860</v>
      </c>
      <c r="I32" s="22">
        <f t="shared" si="0"/>
        <v>12623213</v>
      </c>
      <c r="J32" s="22">
        <f t="shared" si="1"/>
        <v>11288939.385900002</v>
      </c>
      <c r="K32" s="22">
        <f t="shared" si="2"/>
        <v>5532.3836011898939</v>
      </c>
      <c r="L32" s="22">
        <v>9081458</v>
      </c>
      <c r="M32" s="22">
        <v>182860</v>
      </c>
      <c r="N32" s="22">
        <f t="shared" si="3"/>
        <v>9264318</v>
      </c>
      <c r="O32" s="22">
        <f t="shared" si="4"/>
        <v>8285079.5874000005</v>
      </c>
      <c r="P32" s="22">
        <f t="shared" si="5"/>
        <v>4060.2785502714996</v>
      </c>
      <c r="Q32" s="22">
        <v>0</v>
      </c>
      <c r="R32" s="28"/>
      <c r="S32" s="11"/>
    </row>
    <row r="33" spans="1:19">
      <c r="A33" s="9">
        <v>1802</v>
      </c>
      <c r="B33" s="21" t="s">
        <v>36</v>
      </c>
      <c r="C33" s="84">
        <v>535.55999999999995</v>
      </c>
      <c r="D33" s="22">
        <v>3145922</v>
      </c>
      <c r="E33" s="22">
        <v>0</v>
      </c>
      <c r="F33" s="22"/>
      <c r="G33" s="22">
        <v>3315093</v>
      </c>
      <c r="H33" s="22">
        <v>0</v>
      </c>
      <c r="I33" s="22">
        <f t="shared" si="0"/>
        <v>3315093</v>
      </c>
      <c r="J33" s="22">
        <f t="shared" si="1"/>
        <v>2964687.6699000001</v>
      </c>
      <c r="K33" s="22">
        <f t="shared" si="2"/>
        <v>5535.677925722609</v>
      </c>
      <c r="L33" s="22">
        <v>2420018</v>
      </c>
      <c r="M33" s="22">
        <v>0</v>
      </c>
      <c r="N33" s="22">
        <f t="shared" si="3"/>
        <v>2420018</v>
      </c>
      <c r="O33" s="22">
        <f t="shared" si="4"/>
        <v>2164222.0974000003</v>
      </c>
      <c r="P33" s="22">
        <f t="shared" si="5"/>
        <v>4041.0450694600054</v>
      </c>
      <c r="Q33" s="22">
        <v>0</v>
      </c>
      <c r="R33" s="28"/>
      <c r="S33" s="11"/>
    </row>
    <row r="34" spans="1:19">
      <c r="A34" s="9">
        <v>1820</v>
      </c>
      <c r="B34" s="21" t="s">
        <v>37</v>
      </c>
      <c r="C34" s="84">
        <v>3394.05</v>
      </c>
      <c r="D34" s="22">
        <v>19936921</v>
      </c>
      <c r="E34" s="22">
        <v>847512</v>
      </c>
      <c r="F34" s="22"/>
      <c r="G34" s="22">
        <v>20175512</v>
      </c>
      <c r="H34" s="22">
        <v>847512</v>
      </c>
      <c r="I34" s="22">
        <f t="shared" si="0"/>
        <v>21023024</v>
      </c>
      <c r="J34" s="22">
        <f t="shared" si="1"/>
        <v>18800890.363200001</v>
      </c>
      <c r="K34" s="22">
        <f t="shared" si="2"/>
        <v>5539.3675294117647</v>
      </c>
      <c r="L34" s="22">
        <v>14728124</v>
      </c>
      <c r="M34" s="22">
        <v>847512</v>
      </c>
      <c r="N34" s="22">
        <f t="shared" si="3"/>
        <v>15575636</v>
      </c>
      <c r="O34" s="22">
        <f t="shared" si="4"/>
        <v>13929291.274800001</v>
      </c>
      <c r="P34" s="22">
        <f t="shared" si="5"/>
        <v>4104.0324316966453</v>
      </c>
      <c r="Q34" s="22">
        <v>0</v>
      </c>
      <c r="R34" s="28"/>
      <c r="S34" s="11"/>
    </row>
    <row r="35" spans="1:19">
      <c r="A35" s="9">
        <v>1821</v>
      </c>
      <c r="B35" s="21" t="s">
        <v>38</v>
      </c>
      <c r="C35" s="84">
        <v>3863.76</v>
      </c>
      <c r="D35" s="22">
        <v>22696035</v>
      </c>
      <c r="E35" s="22">
        <v>264862</v>
      </c>
      <c r="F35" s="22"/>
      <c r="G35" s="22">
        <v>23637105</v>
      </c>
      <c r="H35" s="22">
        <v>264862</v>
      </c>
      <c r="I35" s="22">
        <f t="shared" si="0"/>
        <v>23901967</v>
      </c>
      <c r="J35" s="22">
        <f t="shared" si="1"/>
        <v>21375529.088100001</v>
      </c>
      <c r="K35" s="22">
        <f t="shared" si="2"/>
        <v>5532.3128476147585</v>
      </c>
      <c r="L35" s="22">
        <v>18551372</v>
      </c>
      <c r="M35" s="22">
        <v>264862</v>
      </c>
      <c r="N35" s="22">
        <f t="shared" si="3"/>
        <v>18816234</v>
      </c>
      <c r="O35" s="22">
        <f t="shared" si="4"/>
        <v>16827358.066200003</v>
      </c>
      <c r="P35" s="22">
        <f t="shared" si="5"/>
        <v>4355.1768397105416</v>
      </c>
      <c r="Q35" s="22">
        <v>0</v>
      </c>
      <c r="R35" s="28"/>
      <c r="S35" s="11"/>
    </row>
    <row r="36" spans="1:19">
      <c r="A36" s="9">
        <v>1900</v>
      </c>
      <c r="B36" s="21" t="s">
        <v>39</v>
      </c>
      <c r="C36" s="84">
        <v>1153.07</v>
      </c>
      <c r="D36" s="22">
        <v>6773225</v>
      </c>
      <c r="E36" s="22">
        <v>779725</v>
      </c>
      <c r="F36" s="22"/>
      <c r="G36" s="22">
        <v>6320976</v>
      </c>
      <c r="H36" s="22">
        <v>779725</v>
      </c>
      <c r="I36" s="22">
        <f t="shared" si="0"/>
        <v>7100701</v>
      </c>
      <c r="J36" s="22">
        <f t="shared" si="1"/>
        <v>6350156.9043000005</v>
      </c>
      <c r="K36" s="22">
        <f t="shared" si="2"/>
        <v>5507.1738093090626</v>
      </c>
      <c r="L36" s="22">
        <v>4626119</v>
      </c>
      <c r="M36" s="22">
        <v>779725</v>
      </c>
      <c r="N36" s="22">
        <f t="shared" si="3"/>
        <v>5405844</v>
      </c>
      <c r="O36" s="22">
        <f t="shared" si="4"/>
        <v>4834446.2892000005</v>
      </c>
      <c r="P36" s="22">
        <f t="shared" si="5"/>
        <v>4192.673722497334</v>
      </c>
      <c r="Q36" s="22">
        <v>0</v>
      </c>
      <c r="R36" s="28"/>
      <c r="S36" s="11"/>
    </row>
    <row r="37" spans="1:19">
      <c r="A37" s="7">
        <v>2000</v>
      </c>
      <c r="B37" s="85" t="s">
        <v>40</v>
      </c>
      <c r="C37" s="84">
        <v>3644.91</v>
      </c>
      <c r="D37" s="22">
        <v>21410493</v>
      </c>
      <c r="E37" s="22">
        <v>1330185</v>
      </c>
      <c r="F37" s="22"/>
      <c r="G37" s="22">
        <v>21208997</v>
      </c>
      <c r="H37" s="22">
        <v>1330185</v>
      </c>
      <c r="I37" s="22">
        <f t="shared" si="0"/>
        <v>22539182</v>
      </c>
      <c r="J37" s="22">
        <f t="shared" si="1"/>
        <v>20156790.462600004</v>
      </c>
      <c r="K37" s="22">
        <f t="shared" si="2"/>
        <v>5530.1202121863107</v>
      </c>
      <c r="L37" s="22">
        <v>16613219</v>
      </c>
      <c r="M37" s="22">
        <v>1330185</v>
      </c>
      <c r="N37" s="22">
        <f t="shared" si="3"/>
        <v>17943404</v>
      </c>
      <c r="O37" s="22">
        <f t="shared" si="4"/>
        <v>16046786.197200002</v>
      </c>
      <c r="P37" s="22">
        <f t="shared" si="5"/>
        <v>4402.5191835189353</v>
      </c>
      <c r="Q37" s="22">
        <v>0</v>
      </c>
      <c r="R37" s="28"/>
      <c r="S37" s="11"/>
    </row>
    <row r="38" spans="1:19">
      <c r="A38" s="9">
        <v>2100</v>
      </c>
      <c r="B38" s="21" t="s">
        <v>41</v>
      </c>
      <c r="C38" s="84">
        <v>1622.49</v>
      </c>
      <c r="D38" s="22">
        <v>9530636</v>
      </c>
      <c r="E38" s="22">
        <v>491602</v>
      </c>
      <c r="F38" s="22"/>
      <c r="G38" s="22">
        <v>9533919</v>
      </c>
      <c r="H38" s="22">
        <v>491602</v>
      </c>
      <c r="I38" s="22">
        <f t="shared" si="0"/>
        <v>10025521</v>
      </c>
      <c r="J38" s="22">
        <f t="shared" si="1"/>
        <v>8965823.4303000011</v>
      </c>
      <c r="K38" s="22">
        <f t="shared" si="2"/>
        <v>5525.9652942699195</v>
      </c>
      <c r="L38" s="22">
        <v>6959761</v>
      </c>
      <c r="M38" s="22">
        <v>491602</v>
      </c>
      <c r="N38" s="22">
        <f t="shared" si="3"/>
        <v>7451363</v>
      </c>
      <c r="O38" s="22">
        <f t="shared" si="4"/>
        <v>6663753.930900001</v>
      </c>
      <c r="P38" s="22">
        <f t="shared" si="5"/>
        <v>4107.1155636706553</v>
      </c>
      <c r="Q38" s="22">
        <v>0</v>
      </c>
      <c r="R38" s="28"/>
      <c r="S38" s="11"/>
    </row>
    <row r="39" spans="1:19">
      <c r="A39" s="9">
        <v>2220</v>
      </c>
      <c r="B39" s="21" t="s">
        <v>42</v>
      </c>
      <c r="C39" s="84">
        <v>3628.06</v>
      </c>
      <c r="D39" s="22">
        <v>21311515</v>
      </c>
      <c r="E39" s="22">
        <v>228150</v>
      </c>
      <c r="F39" s="22"/>
      <c r="G39" s="22">
        <v>22229970</v>
      </c>
      <c r="H39" s="22">
        <v>228150</v>
      </c>
      <c r="I39" s="22">
        <f t="shared" si="0"/>
        <v>22458120</v>
      </c>
      <c r="J39" s="22">
        <f t="shared" si="1"/>
        <v>20084296.716000002</v>
      </c>
      <c r="K39" s="22">
        <f t="shared" si="2"/>
        <v>5535.8226479165178</v>
      </c>
      <c r="L39" s="22">
        <v>16995700</v>
      </c>
      <c r="M39" s="22">
        <v>228150</v>
      </c>
      <c r="N39" s="22">
        <f t="shared" si="3"/>
        <v>17223850</v>
      </c>
      <c r="O39" s="22">
        <f t="shared" si="4"/>
        <v>15403289.055000002</v>
      </c>
      <c r="P39" s="22">
        <f t="shared" si="5"/>
        <v>4245.5993161634597</v>
      </c>
      <c r="Q39" s="22">
        <v>0</v>
      </c>
      <c r="R39" s="28"/>
      <c r="S39" s="11"/>
    </row>
    <row r="40" spans="1:19">
      <c r="A40" s="9">
        <v>2300</v>
      </c>
      <c r="B40" s="21" t="s">
        <v>43</v>
      </c>
      <c r="C40" s="84">
        <v>4043.43</v>
      </c>
      <c r="D40" s="22">
        <v>23751431</v>
      </c>
      <c r="E40" s="22">
        <v>1113079</v>
      </c>
      <c r="F40" s="22"/>
      <c r="G40" s="22">
        <v>23856032</v>
      </c>
      <c r="H40" s="22">
        <v>1113079</v>
      </c>
      <c r="I40" s="22">
        <f t="shared" si="0"/>
        <v>24969111</v>
      </c>
      <c r="J40" s="22">
        <f t="shared" si="1"/>
        <v>22329875.967300002</v>
      </c>
      <c r="K40" s="22">
        <f t="shared" si="2"/>
        <v>5522.5083573352331</v>
      </c>
      <c r="L40" s="22">
        <v>17414903</v>
      </c>
      <c r="M40" s="22">
        <v>1113079</v>
      </c>
      <c r="N40" s="22">
        <f t="shared" si="3"/>
        <v>18527982</v>
      </c>
      <c r="O40" s="22">
        <f t="shared" si="4"/>
        <v>16569574.302600002</v>
      </c>
      <c r="P40" s="22">
        <f t="shared" si="5"/>
        <v>4097.9006196719129</v>
      </c>
      <c r="Q40" s="22">
        <v>0</v>
      </c>
      <c r="R40" s="28"/>
      <c r="S40" s="11"/>
    </row>
    <row r="41" spans="1:19">
      <c r="A41" s="9">
        <v>2320</v>
      </c>
      <c r="B41" s="21" t="s">
        <v>44</v>
      </c>
      <c r="C41" s="84">
        <v>1644.67</v>
      </c>
      <c r="D41" s="22">
        <v>9660923</v>
      </c>
      <c r="E41" s="22">
        <v>770914</v>
      </c>
      <c r="F41" s="22"/>
      <c r="G41" s="22">
        <v>9382250</v>
      </c>
      <c r="H41" s="22">
        <v>770914</v>
      </c>
      <c r="I41" s="22">
        <f t="shared" si="0"/>
        <v>10153164</v>
      </c>
      <c r="J41" s="22">
        <f t="shared" si="1"/>
        <v>9079974.565200001</v>
      </c>
      <c r="K41" s="22">
        <f t="shared" si="2"/>
        <v>5520.8489029410157</v>
      </c>
      <c r="L41" s="22">
        <v>6849042</v>
      </c>
      <c r="M41" s="22">
        <v>770914</v>
      </c>
      <c r="N41" s="22">
        <f t="shared" si="3"/>
        <v>7619956</v>
      </c>
      <c r="O41" s="22">
        <f t="shared" si="4"/>
        <v>6814526.6508000009</v>
      </c>
      <c r="P41" s="22">
        <f t="shared" si="5"/>
        <v>4143.4005914864383</v>
      </c>
      <c r="Q41" s="22">
        <v>0</v>
      </c>
      <c r="R41" s="28"/>
      <c r="S41" s="11"/>
    </row>
    <row r="42" spans="1:19">
      <c r="A42" s="9">
        <v>2400</v>
      </c>
      <c r="B42" s="21" t="s">
        <v>45</v>
      </c>
      <c r="C42" s="84">
        <v>13765.28</v>
      </c>
      <c r="D42" s="22">
        <v>80858356</v>
      </c>
      <c r="E42" s="22">
        <v>5296423</v>
      </c>
      <c r="F42" s="22"/>
      <c r="G42" s="22">
        <v>79575637</v>
      </c>
      <c r="H42" s="22">
        <v>5296423</v>
      </c>
      <c r="I42" s="22">
        <f t="shared" si="0"/>
        <v>84872060</v>
      </c>
      <c r="J42" s="22">
        <f t="shared" si="1"/>
        <v>75901083.258000001</v>
      </c>
      <c r="K42" s="22">
        <f t="shared" si="2"/>
        <v>5513.951278724443</v>
      </c>
      <c r="L42" s="22">
        <v>58090215</v>
      </c>
      <c r="M42" s="22">
        <v>5296423</v>
      </c>
      <c r="N42" s="22">
        <f t="shared" si="3"/>
        <v>63386638</v>
      </c>
      <c r="O42" s="22">
        <f t="shared" si="4"/>
        <v>56686670.363400005</v>
      </c>
      <c r="P42" s="22">
        <f t="shared" si="5"/>
        <v>4118.090613732521</v>
      </c>
      <c r="Q42" s="22">
        <v>0</v>
      </c>
      <c r="R42" s="28"/>
      <c r="S42" s="11"/>
    </row>
    <row r="43" spans="1:19">
      <c r="A43" s="9">
        <v>2420</v>
      </c>
      <c r="B43" s="21" t="s">
        <v>46</v>
      </c>
      <c r="C43" s="84">
        <v>5765.3</v>
      </c>
      <c r="D43" s="22">
        <v>33865833</v>
      </c>
      <c r="E43" s="22">
        <v>2025265</v>
      </c>
      <c r="F43" s="22"/>
      <c r="G43" s="22">
        <v>33588670</v>
      </c>
      <c r="H43" s="22">
        <v>2025265</v>
      </c>
      <c r="I43" s="22">
        <f t="shared" si="0"/>
        <v>35613935</v>
      </c>
      <c r="J43" s="22">
        <f t="shared" si="1"/>
        <v>31849542.070500005</v>
      </c>
      <c r="K43" s="22">
        <f t="shared" si="2"/>
        <v>5524.3512168490806</v>
      </c>
      <c r="L43" s="22">
        <v>24519729</v>
      </c>
      <c r="M43" s="22">
        <v>2025265</v>
      </c>
      <c r="N43" s="22">
        <f t="shared" si="3"/>
        <v>26544994</v>
      </c>
      <c r="O43" s="22">
        <f t="shared" si="4"/>
        <v>23739188.134200003</v>
      </c>
      <c r="P43" s="22">
        <f t="shared" si="5"/>
        <v>4117.5980667441418</v>
      </c>
      <c r="Q43" s="22">
        <v>0</v>
      </c>
      <c r="R43" s="28"/>
      <c r="S43" s="11"/>
    </row>
    <row r="44" spans="1:19">
      <c r="A44" s="9">
        <v>2421</v>
      </c>
      <c r="B44" s="21" t="s">
        <v>47</v>
      </c>
      <c r="C44" s="84">
        <v>6155.03</v>
      </c>
      <c r="D44" s="22">
        <v>36155139</v>
      </c>
      <c r="E44" s="22">
        <v>1723162</v>
      </c>
      <c r="F44" s="22"/>
      <c r="G44" s="22">
        <v>36301965</v>
      </c>
      <c r="H44" s="22">
        <v>1723162</v>
      </c>
      <c r="I44" s="22">
        <f t="shared" si="0"/>
        <v>38025127</v>
      </c>
      <c r="J44" s="22">
        <f t="shared" si="1"/>
        <v>34005871.076100007</v>
      </c>
      <c r="K44" s="22">
        <f t="shared" si="2"/>
        <v>5524.8911989218586</v>
      </c>
      <c r="L44" s="22">
        <v>26500434</v>
      </c>
      <c r="M44" s="22">
        <v>1723162</v>
      </c>
      <c r="N44" s="22">
        <f t="shared" si="3"/>
        <v>28223596</v>
      </c>
      <c r="O44" s="22">
        <f t="shared" si="4"/>
        <v>25240361.902800001</v>
      </c>
      <c r="P44" s="22">
        <f t="shared" si="5"/>
        <v>4100.7699235909495</v>
      </c>
      <c r="Q44" s="22">
        <v>0</v>
      </c>
      <c r="R44" s="28"/>
      <c r="S44" s="11"/>
    </row>
    <row r="45" spans="1:19">
      <c r="A45" s="9">
        <v>2422</v>
      </c>
      <c r="B45" s="21" t="s">
        <v>48</v>
      </c>
      <c r="C45" s="84">
        <v>2906.36</v>
      </c>
      <c r="D45" s="22">
        <v>17072191</v>
      </c>
      <c r="E45" s="22">
        <v>1689033</v>
      </c>
      <c r="F45" s="22"/>
      <c r="G45" s="22">
        <v>16227839</v>
      </c>
      <c r="H45" s="22">
        <v>1689033</v>
      </c>
      <c r="I45" s="22">
        <f t="shared" si="0"/>
        <v>17916872</v>
      </c>
      <c r="J45" s="22">
        <f t="shared" si="1"/>
        <v>16023058.629600001</v>
      </c>
      <c r="K45" s="22">
        <f t="shared" si="2"/>
        <v>5513.1018282662853</v>
      </c>
      <c r="L45" s="22">
        <v>12978764</v>
      </c>
      <c r="M45" s="22">
        <v>1689033</v>
      </c>
      <c r="N45" s="22">
        <f t="shared" si="3"/>
        <v>14667797</v>
      </c>
      <c r="O45" s="22">
        <f t="shared" si="4"/>
        <v>13117410.857100001</v>
      </c>
      <c r="P45" s="22">
        <f t="shared" si="5"/>
        <v>4513.3468865178438</v>
      </c>
      <c r="Q45" s="22">
        <v>0</v>
      </c>
      <c r="R45" s="28"/>
      <c r="S45" s="11"/>
    </row>
    <row r="46" spans="1:19">
      <c r="A46" s="9">
        <v>2423</v>
      </c>
      <c r="B46" s="21" t="s">
        <v>49</v>
      </c>
      <c r="C46" s="84">
        <v>1882.04</v>
      </c>
      <c r="D46" s="22">
        <v>11055254</v>
      </c>
      <c r="E46" s="22">
        <v>512631</v>
      </c>
      <c r="F46" s="22"/>
      <c r="G46" s="22">
        <v>11127380</v>
      </c>
      <c r="H46" s="22">
        <v>512631</v>
      </c>
      <c r="I46" s="22">
        <f t="shared" si="0"/>
        <v>11640011</v>
      </c>
      <c r="J46" s="22">
        <f t="shared" si="1"/>
        <v>10409661.837300001</v>
      </c>
      <c r="K46" s="22">
        <f t="shared" si="2"/>
        <v>5531.0523885252178</v>
      </c>
      <c r="L46" s="22">
        <v>8122987</v>
      </c>
      <c r="M46" s="22">
        <v>512631</v>
      </c>
      <c r="N46" s="22">
        <f t="shared" si="3"/>
        <v>8635618</v>
      </c>
      <c r="O46" s="22">
        <f t="shared" si="4"/>
        <v>7722833.1774000004</v>
      </c>
      <c r="P46" s="22">
        <f t="shared" si="5"/>
        <v>4103.4373219485242</v>
      </c>
      <c r="Q46" s="22">
        <v>0</v>
      </c>
      <c r="R46" s="28"/>
      <c r="S46" s="11"/>
    </row>
    <row r="47" spans="1:19">
      <c r="A47" s="9">
        <v>2500</v>
      </c>
      <c r="B47" s="21" t="s">
        <v>50</v>
      </c>
      <c r="C47" s="84">
        <v>5137.79</v>
      </c>
      <c r="D47" s="22">
        <v>30179789</v>
      </c>
      <c r="E47" s="22">
        <v>0</v>
      </c>
      <c r="F47" s="22"/>
      <c r="G47" s="22">
        <v>31755196</v>
      </c>
      <c r="H47" s="22">
        <v>0</v>
      </c>
      <c r="I47" s="22">
        <f t="shared" si="0"/>
        <v>31755196</v>
      </c>
      <c r="J47" s="22">
        <f t="shared" si="1"/>
        <v>28398671.782800004</v>
      </c>
      <c r="K47" s="22">
        <f t="shared" si="2"/>
        <v>5527.4099920004528</v>
      </c>
      <c r="L47" s="22">
        <v>23181293</v>
      </c>
      <c r="M47" s="22">
        <v>0</v>
      </c>
      <c r="N47" s="22">
        <f t="shared" si="3"/>
        <v>23181293</v>
      </c>
      <c r="O47" s="22">
        <f t="shared" si="4"/>
        <v>20731030.329900004</v>
      </c>
      <c r="P47" s="22">
        <f t="shared" si="5"/>
        <v>4035.0092802352769</v>
      </c>
      <c r="Q47" s="22">
        <v>0</v>
      </c>
      <c r="R47" s="28"/>
      <c r="S47" s="11"/>
    </row>
    <row r="48" spans="1:19">
      <c r="A48" s="9">
        <v>2505</v>
      </c>
      <c r="B48" s="21" t="s">
        <v>51</v>
      </c>
      <c r="C48" s="84">
        <v>575</v>
      </c>
      <c r="D48" s="22">
        <v>3377596</v>
      </c>
      <c r="E48" s="22">
        <v>0</v>
      </c>
      <c r="F48" s="22"/>
      <c r="G48" s="22">
        <v>3550481</v>
      </c>
      <c r="H48" s="22">
        <v>0</v>
      </c>
      <c r="I48" s="22">
        <f t="shared" si="0"/>
        <v>3550481</v>
      </c>
      <c r="J48" s="22">
        <f t="shared" si="1"/>
        <v>3175195.1583000002</v>
      </c>
      <c r="K48" s="22">
        <f t="shared" si="2"/>
        <v>5522.0785361739136</v>
      </c>
      <c r="L48" s="22">
        <v>2692240</v>
      </c>
      <c r="M48" s="22">
        <v>0</v>
      </c>
      <c r="N48" s="22">
        <f t="shared" si="3"/>
        <v>2692240</v>
      </c>
      <c r="O48" s="22">
        <f t="shared" si="4"/>
        <v>2407670.2320000003</v>
      </c>
      <c r="P48" s="22">
        <f t="shared" si="5"/>
        <v>4187.2525773913048</v>
      </c>
      <c r="Q48" s="22">
        <v>0</v>
      </c>
      <c r="R48" s="28"/>
      <c r="S48" s="11"/>
    </row>
    <row r="49" spans="1:19">
      <c r="A49" s="9">
        <v>2515</v>
      </c>
      <c r="B49" s="21" t="s">
        <v>52</v>
      </c>
      <c r="C49" s="84">
        <v>600</v>
      </c>
      <c r="D49" s="22">
        <v>3524448</v>
      </c>
      <c r="E49" s="22">
        <v>0</v>
      </c>
      <c r="F49" s="22"/>
      <c r="G49" s="22">
        <v>3704850</v>
      </c>
      <c r="H49" s="22">
        <v>0</v>
      </c>
      <c r="I49" s="22">
        <f t="shared" si="0"/>
        <v>3704850</v>
      </c>
      <c r="J49" s="22">
        <f t="shared" si="1"/>
        <v>3313247.3550000004</v>
      </c>
      <c r="K49" s="22">
        <f t="shared" si="2"/>
        <v>5522.0789250000007</v>
      </c>
      <c r="L49" s="22">
        <v>2809294</v>
      </c>
      <c r="M49" s="22">
        <v>0</v>
      </c>
      <c r="N49" s="22">
        <f t="shared" si="3"/>
        <v>2809294</v>
      </c>
      <c r="O49" s="22">
        <f t="shared" si="4"/>
        <v>2512351.6242000004</v>
      </c>
      <c r="P49" s="22">
        <f t="shared" si="5"/>
        <v>4187.2527070000006</v>
      </c>
      <c r="Q49" s="22">
        <v>0</v>
      </c>
      <c r="R49" s="28"/>
      <c r="S49" s="11"/>
    </row>
    <row r="50" spans="1:19">
      <c r="A50" s="9">
        <v>2520</v>
      </c>
      <c r="B50" s="21" t="s">
        <v>53</v>
      </c>
      <c r="C50" s="84">
        <v>19928.080000000002</v>
      </c>
      <c r="D50" s="22">
        <v>117059136</v>
      </c>
      <c r="E50" s="22">
        <v>0</v>
      </c>
      <c r="F50" s="22"/>
      <c r="G50" s="22">
        <v>123050910</v>
      </c>
      <c r="H50" s="22">
        <v>0</v>
      </c>
      <c r="I50" s="22">
        <f t="shared" si="0"/>
        <v>123050910</v>
      </c>
      <c r="J50" s="22">
        <f t="shared" si="1"/>
        <v>110044428.81300001</v>
      </c>
      <c r="K50" s="22">
        <f t="shared" si="2"/>
        <v>5522.0788361447767</v>
      </c>
      <c r="L50" s="22">
        <v>93306399</v>
      </c>
      <c r="M50" s="22">
        <v>0</v>
      </c>
      <c r="N50" s="22">
        <f t="shared" si="3"/>
        <v>93306399</v>
      </c>
      <c r="O50" s="22">
        <f t="shared" si="4"/>
        <v>83443912.625700012</v>
      </c>
      <c r="P50" s="22">
        <f t="shared" si="5"/>
        <v>4187.2529930480005</v>
      </c>
      <c r="Q50" s="22">
        <v>0</v>
      </c>
      <c r="R50" s="28"/>
      <c r="S50" s="11"/>
    </row>
    <row r="51" spans="1:19">
      <c r="A51" s="7">
        <v>2521</v>
      </c>
      <c r="B51" s="85" t="s">
        <v>54</v>
      </c>
      <c r="C51" s="84">
        <v>4949.95</v>
      </c>
      <c r="D51" s="22">
        <v>29076402</v>
      </c>
      <c r="E51" s="22">
        <v>764100</v>
      </c>
      <c r="F51" s="22"/>
      <c r="G51" s="22">
        <v>29854227</v>
      </c>
      <c r="H51" s="22">
        <v>764100</v>
      </c>
      <c r="I51" s="22">
        <f t="shared" si="0"/>
        <v>30618327</v>
      </c>
      <c r="J51" s="22">
        <f t="shared" si="1"/>
        <v>27381969.836100005</v>
      </c>
      <c r="K51" s="22">
        <f t="shared" si="2"/>
        <v>5531.7669544338842</v>
      </c>
      <c r="L51" s="22">
        <v>22827186</v>
      </c>
      <c r="M51" s="22">
        <v>764100</v>
      </c>
      <c r="N51" s="22">
        <f t="shared" si="3"/>
        <v>23591286</v>
      </c>
      <c r="O51" s="22">
        <f t="shared" si="4"/>
        <v>21097687.069800001</v>
      </c>
      <c r="P51" s="22">
        <f t="shared" si="5"/>
        <v>4262.2020565460261</v>
      </c>
      <c r="Q51" s="22">
        <v>0</v>
      </c>
      <c r="R51" s="28"/>
      <c r="S51" s="11"/>
    </row>
    <row r="52" spans="1:19">
      <c r="A52" s="7">
        <v>2525</v>
      </c>
      <c r="B52" s="85" t="s">
        <v>55</v>
      </c>
      <c r="C52" s="84">
        <v>244</v>
      </c>
      <c r="D52" s="22">
        <v>1433276</v>
      </c>
      <c r="E52" s="22">
        <v>0</v>
      </c>
      <c r="F52" s="22"/>
      <c r="G52" s="22">
        <v>1506639</v>
      </c>
      <c r="H52" s="22">
        <v>0</v>
      </c>
      <c r="I52" s="22">
        <f t="shared" si="0"/>
        <v>1506639</v>
      </c>
      <c r="J52" s="22">
        <f t="shared" si="1"/>
        <v>1347387.2577000002</v>
      </c>
      <c r="K52" s="22">
        <f t="shared" si="2"/>
        <v>5522.0789250000007</v>
      </c>
      <c r="L52" s="22">
        <v>1142446</v>
      </c>
      <c r="M52" s="22">
        <v>0</v>
      </c>
      <c r="N52" s="22">
        <f t="shared" si="3"/>
        <v>1142446</v>
      </c>
      <c r="O52" s="22">
        <f t="shared" si="4"/>
        <v>1021689.4578000001</v>
      </c>
      <c r="P52" s="22">
        <f t="shared" si="5"/>
        <v>4187.2518762295085</v>
      </c>
      <c r="Q52" s="22">
        <v>0</v>
      </c>
      <c r="R52" s="28"/>
      <c r="S52" s="11"/>
    </row>
    <row r="53" spans="1:19">
      <c r="A53" s="7">
        <v>2535</v>
      </c>
      <c r="B53" s="85" t="s">
        <v>56</v>
      </c>
      <c r="C53" s="84">
        <v>600</v>
      </c>
      <c r="D53" s="22">
        <v>3524448</v>
      </c>
      <c r="E53" s="22">
        <v>0</v>
      </c>
      <c r="F53" s="22"/>
      <c r="G53" s="22">
        <v>3704850</v>
      </c>
      <c r="H53" s="22">
        <v>0</v>
      </c>
      <c r="I53" s="22">
        <f t="shared" si="0"/>
        <v>3704850</v>
      </c>
      <c r="J53" s="22">
        <f t="shared" si="1"/>
        <v>3313247.3550000004</v>
      </c>
      <c r="K53" s="22">
        <f t="shared" si="2"/>
        <v>5522.0789250000007</v>
      </c>
      <c r="L53" s="22">
        <v>2809294</v>
      </c>
      <c r="M53" s="22">
        <v>0</v>
      </c>
      <c r="N53" s="22">
        <f t="shared" si="3"/>
        <v>2809294</v>
      </c>
      <c r="O53" s="22">
        <f t="shared" si="4"/>
        <v>2512351.6242000004</v>
      </c>
      <c r="P53" s="22">
        <f t="shared" si="5"/>
        <v>4187.2527070000006</v>
      </c>
      <c r="Q53" s="22">
        <v>0</v>
      </c>
      <c r="R53" s="28"/>
      <c r="S53" s="11"/>
    </row>
    <row r="54" spans="1:19">
      <c r="A54" s="7">
        <v>2545</v>
      </c>
      <c r="B54" s="85" t="s">
        <v>57</v>
      </c>
      <c r="C54" s="84">
        <v>312</v>
      </c>
      <c r="D54" s="22">
        <v>1832713</v>
      </c>
      <c r="E54" s="22">
        <v>0</v>
      </c>
      <c r="F54" s="22"/>
      <c r="G54" s="22">
        <v>1926522</v>
      </c>
      <c r="H54" s="22">
        <v>0</v>
      </c>
      <c r="I54" s="22">
        <f t="shared" si="0"/>
        <v>1926522</v>
      </c>
      <c r="J54" s="22">
        <f t="shared" si="1"/>
        <v>1722888.6246000002</v>
      </c>
      <c r="K54" s="22">
        <f t="shared" si="2"/>
        <v>5522.0789250000007</v>
      </c>
      <c r="L54" s="22">
        <v>1460833</v>
      </c>
      <c r="M54" s="22">
        <v>0</v>
      </c>
      <c r="N54" s="22">
        <f t="shared" si="3"/>
        <v>1460833</v>
      </c>
      <c r="O54" s="22">
        <f t="shared" si="4"/>
        <v>1306422.9519000002</v>
      </c>
      <c r="P54" s="22">
        <f t="shared" si="5"/>
        <v>4187.253050961539</v>
      </c>
      <c r="Q54" s="22">
        <v>0</v>
      </c>
      <c r="R54" s="28"/>
      <c r="S54" s="11"/>
    </row>
    <row r="55" spans="1:19">
      <c r="A55" s="9">
        <v>2611</v>
      </c>
      <c r="B55" s="21" t="s">
        <v>58</v>
      </c>
      <c r="C55" s="84">
        <v>2768.76</v>
      </c>
      <c r="D55" s="22">
        <v>16263918</v>
      </c>
      <c r="E55" s="22">
        <v>1437329</v>
      </c>
      <c r="F55" s="22"/>
      <c r="G55" s="22">
        <v>15602251</v>
      </c>
      <c r="H55" s="22">
        <v>1437329</v>
      </c>
      <c r="I55" s="22">
        <f t="shared" si="0"/>
        <v>17039580</v>
      </c>
      <c r="J55" s="22">
        <f t="shared" si="1"/>
        <v>15238496.394000001</v>
      </c>
      <c r="K55" s="22">
        <f t="shared" si="2"/>
        <v>5503.725997919646</v>
      </c>
      <c r="L55" s="22">
        <v>12380322</v>
      </c>
      <c r="M55" s="22">
        <v>1437329</v>
      </c>
      <c r="N55" s="22">
        <f t="shared" si="3"/>
        <v>13817651</v>
      </c>
      <c r="O55" s="22">
        <f t="shared" si="4"/>
        <v>12357125.289300002</v>
      </c>
      <c r="P55" s="22">
        <f t="shared" si="5"/>
        <v>4463.0539625319643</v>
      </c>
      <c r="Q55" s="22">
        <v>0</v>
      </c>
      <c r="R55" s="28"/>
      <c r="S55" s="11"/>
    </row>
    <row r="56" spans="1:19">
      <c r="A56" s="9">
        <v>2700</v>
      </c>
      <c r="B56" s="21" t="s">
        <v>59</v>
      </c>
      <c r="C56" s="84">
        <v>1377.05</v>
      </c>
      <c r="D56" s="22">
        <v>8088902</v>
      </c>
      <c r="E56" s="22">
        <v>540533</v>
      </c>
      <c r="F56" s="22"/>
      <c r="G56" s="22">
        <v>7955437</v>
      </c>
      <c r="H56" s="22">
        <v>540533</v>
      </c>
      <c r="I56" s="22">
        <f t="shared" si="0"/>
        <v>8495970</v>
      </c>
      <c r="J56" s="22">
        <f t="shared" si="1"/>
        <v>7597945.9710000008</v>
      </c>
      <c r="K56" s="22">
        <f t="shared" si="2"/>
        <v>5517.5527184924304</v>
      </c>
      <c r="L56" s="22">
        <v>5969899</v>
      </c>
      <c r="M56" s="22">
        <v>540533</v>
      </c>
      <c r="N56" s="22">
        <f t="shared" si="3"/>
        <v>6510432</v>
      </c>
      <c r="O56" s="22">
        <f t="shared" si="4"/>
        <v>5822279.3376000002</v>
      </c>
      <c r="P56" s="22">
        <f t="shared" si="5"/>
        <v>4228.0812879706618</v>
      </c>
      <c r="Q56" s="22">
        <v>0</v>
      </c>
      <c r="R56" s="28"/>
      <c r="S56" s="11"/>
    </row>
    <row r="57" spans="1:19">
      <c r="A57" s="9">
        <v>2900</v>
      </c>
      <c r="B57" s="21" t="s">
        <v>60</v>
      </c>
      <c r="C57" s="84">
        <v>3218.83</v>
      </c>
      <c r="D57" s="22">
        <v>18907665</v>
      </c>
      <c r="E57" s="22">
        <v>538183</v>
      </c>
      <c r="F57" s="22"/>
      <c r="G57" s="22">
        <v>19361601</v>
      </c>
      <c r="H57" s="22">
        <v>538183</v>
      </c>
      <c r="I57" s="22">
        <f t="shared" si="0"/>
        <v>19899784</v>
      </c>
      <c r="J57" s="22">
        <f t="shared" si="1"/>
        <v>17796376.831200004</v>
      </c>
      <c r="K57" s="22">
        <f t="shared" si="2"/>
        <v>5528.8340270222425</v>
      </c>
      <c r="L57" s="22">
        <v>15489100</v>
      </c>
      <c r="M57" s="22">
        <v>538183</v>
      </c>
      <c r="N57" s="22">
        <f t="shared" si="3"/>
        <v>16027283</v>
      </c>
      <c r="O57" s="22">
        <f t="shared" si="4"/>
        <v>14333199.186900001</v>
      </c>
      <c r="P57" s="22">
        <f t="shared" si="5"/>
        <v>4452.9220825268812</v>
      </c>
      <c r="Q57" s="22">
        <v>0</v>
      </c>
      <c r="R57" s="28"/>
      <c r="S57" s="11"/>
    </row>
    <row r="58" spans="1:19">
      <c r="A58" s="7">
        <v>3000</v>
      </c>
      <c r="B58" s="85" t="s">
        <v>61</v>
      </c>
      <c r="C58" s="84">
        <v>8465.69</v>
      </c>
      <c r="D58" s="22">
        <v>49728140</v>
      </c>
      <c r="E58" s="22">
        <v>2525560</v>
      </c>
      <c r="F58" s="22"/>
      <c r="G58" s="22">
        <v>49776861</v>
      </c>
      <c r="H58" s="22">
        <v>2525560</v>
      </c>
      <c r="I58" s="22">
        <f t="shared" si="0"/>
        <v>52302421</v>
      </c>
      <c r="J58" s="22">
        <f t="shared" si="1"/>
        <v>46774055.100300007</v>
      </c>
      <c r="K58" s="22">
        <f t="shared" si="2"/>
        <v>5525.1320447949311</v>
      </c>
      <c r="L58" s="22">
        <v>36337109</v>
      </c>
      <c r="M58" s="22">
        <v>2525560</v>
      </c>
      <c r="N58" s="22">
        <f t="shared" si="3"/>
        <v>38862669</v>
      </c>
      <c r="O58" s="22">
        <f t="shared" si="4"/>
        <v>34754884.886700004</v>
      </c>
      <c r="P58" s="22">
        <f t="shared" si="5"/>
        <v>4105.3812372883958</v>
      </c>
      <c r="Q58" s="22">
        <v>0</v>
      </c>
      <c r="R58" s="28"/>
      <c r="S58" s="11"/>
    </row>
    <row r="59" spans="1:19">
      <c r="A59" s="9">
        <v>3020</v>
      </c>
      <c r="B59" s="21" t="s">
        <v>62</v>
      </c>
      <c r="C59" s="84">
        <v>1511.96</v>
      </c>
      <c r="D59" s="22">
        <v>8881374</v>
      </c>
      <c r="E59" s="22">
        <v>0</v>
      </c>
      <c r="F59" s="22"/>
      <c r="G59" s="22">
        <v>9325742</v>
      </c>
      <c r="H59" s="22">
        <v>0</v>
      </c>
      <c r="I59" s="22">
        <f t="shared" si="0"/>
        <v>9325742</v>
      </c>
      <c r="J59" s="22">
        <f t="shared" si="1"/>
        <v>8340011.0706000011</v>
      </c>
      <c r="K59" s="22">
        <f t="shared" si="2"/>
        <v>5516.0262643191627</v>
      </c>
      <c r="L59" s="22">
        <v>6807792</v>
      </c>
      <c r="M59" s="22">
        <v>0</v>
      </c>
      <c r="N59" s="22">
        <f t="shared" si="3"/>
        <v>6807792</v>
      </c>
      <c r="O59" s="22">
        <f t="shared" si="4"/>
        <v>6088208.3856000006</v>
      </c>
      <c r="P59" s="22">
        <f t="shared" si="5"/>
        <v>4026.6993740575149</v>
      </c>
      <c r="Q59" s="22">
        <v>2385855</v>
      </c>
      <c r="R59" s="28"/>
      <c r="S59" s="11"/>
    </row>
    <row r="60" spans="1:19">
      <c r="A60" s="9">
        <v>3021</v>
      </c>
      <c r="B60" s="21" t="s">
        <v>63</v>
      </c>
      <c r="C60" s="84">
        <v>5526.38</v>
      </c>
      <c r="D60" s="22">
        <v>32462398</v>
      </c>
      <c r="E60" s="22">
        <v>925637</v>
      </c>
      <c r="F60" s="22"/>
      <c r="G60" s="22">
        <v>33222305</v>
      </c>
      <c r="H60" s="22">
        <v>925637</v>
      </c>
      <c r="I60" s="22">
        <f t="shared" si="0"/>
        <v>34147942</v>
      </c>
      <c r="J60" s="22">
        <f t="shared" si="1"/>
        <v>30538504.530600004</v>
      </c>
      <c r="K60" s="22">
        <f t="shared" si="2"/>
        <v>5525.9508992505043</v>
      </c>
      <c r="L60" s="22">
        <v>25723649</v>
      </c>
      <c r="M60" s="22">
        <v>925637</v>
      </c>
      <c r="N60" s="22">
        <f t="shared" si="3"/>
        <v>26649286</v>
      </c>
      <c r="O60" s="22">
        <f t="shared" si="4"/>
        <v>23832456.469800003</v>
      </c>
      <c r="P60" s="22">
        <f t="shared" si="5"/>
        <v>4312.4896351318584</v>
      </c>
      <c r="Q60" s="22">
        <v>0</v>
      </c>
      <c r="R60" s="28"/>
      <c r="S60" s="11"/>
    </row>
    <row r="61" spans="1:19">
      <c r="A61" s="9">
        <v>3022</v>
      </c>
      <c r="B61" s="21" t="s">
        <v>64</v>
      </c>
      <c r="C61" s="84">
        <v>6103.65</v>
      </c>
      <c r="D61" s="22">
        <v>35853328</v>
      </c>
      <c r="E61" s="22">
        <v>1200250</v>
      </c>
      <c r="F61" s="22"/>
      <c r="G61" s="22">
        <v>36564478</v>
      </c>
      <c r="H61" s="22">
        <v>1200250</v>
      </c>
      <c r="I61" s="22">
        <f t="shared" si="0"/>
        <v>37764728</v>
      </c>
      <c r="J61" s="22">
        <f t="shared" si="1"/>
        <v>33772996.250400007</v>
      </c>
      <c r="K61" s="22">
        <f t="shared" si="2"/>
        <v>5533.2458857241172</v>
      </c>
      <c r="L61" s="22">
        <v>26692069</v>
      </c>
      <c r="M61" s="22">
        <v>1200250</v>
      </c>
      <c r="N61" s="22">
        <f t="shared" si="3"/>
        <v>27892319</v>
      </c>
      <c r="O61" s="22">
        <f t="shared" si="4"/>
        <v>24944100.881700002</v>
      </c>
      <c r="P61" s="22">
        <f t="shared" si="5"/>
        <v>4086.7515145363845</v>
      </c>
      <c r="Q61" s="22">
        <v>0</v>
      </c>
      <c r="R61" s="28"/>
      <c r="S61" s="11"/>
    </row>
    <row r="62" spans="1:19">
      <c r="A62" s="9">
        <v>3111</v>
      </c>
      <c r="B62" s="21" t="s">
        <v>65</v>
      </c>
      <c r="C62" s="84">
        <v>778.21</v>
      </c>
      <c r="D62" s="22">
        <v>4571268</v>
      </c>
      <c r="E62" s="22">
        <v>0</v>
      </c>
      <c r="F62" s="22"/>
      <c r="G62" s="22">
        <v>4813277</v>
      </c>
      <c r="H62" s="22">
        <v>0</v>
      </c>
      <c r="I62" s="22">
        <f t="shared" si="0"/>
        <v>4813277</v>
      </c>
      <c r="J62" s="22">
        <f t="shared" si="1"/>
        <v>4304513.6211000001</v>
      </c>
      <c r="K62" s="22">
        <f t="shared" si="2"/>
        <v>5531.3008328086244</v>
      </c>
      <c r="L62" s="22">
        <v>3513692</v>
      </c>
      <c r="M62" s="22">
        <v>0</v>
      </c>
      <c r="N62" s="22">
        <f t="shared" si="3"/>
        <v>3513692</v>
      </c>
      <c r="O62" s="22">
        <f t="shared" si="4"/>
        <v>3142294.7556000003</v>
      </c>
      <c r="P62" s="22">
        <f t="shared" si="5"/>
        <v>4037.8493666234053</v>
      </c>
      <c r="Q62" s="22">
        <v>0</v>
      </c>
      <c r="R62" s="28"/>
      <c r="S62" s="11"/>
    </row>
    <row r="63" spans="1:19">
      <c r="A63" s="9">
        <v>3112</v>
      </c>
      <c r="B63" s="21" t="s">
        <v>66</v>
      </c>
      <c r="C63" s="84">
        <v>1300.24</v>
      </c>
      <c r="D63" s="22">
        <v>7637714</v>
      </c>
      <c r="E63" s="22">
        <v>226505</v>
      </c>
      <c r="F63" s="22"/>
      <c r="G63" s="22">
        <v>7809760</v>
      </c>
      <c r="H63" s="22">
        <v>226505</v>
      </c>
      <c r="I63" s="22">
        <f t="shared" si="0"/>
        <v>8036265</v>
      </c>
      <c r="J63" s="22">
        <f t="shared" si="1"/>
        <v>7186831.7895000009</v>
      </c>
      <c r="K63" s="22">
        <f t="shared" si="2"/>
        <v>5527.3117189903405</v>
      </c>
      <c r="L63" s="22">
        <v>5701125</v>
      </c>
      <c r="M63" s="22">
        <v>226505</v>
      </c>
      <c r="N63" s="22">
        <f t="shared" si="3"/>
        <v>5927630</v>
      </c>
      <c r="O63" s="22">
        <f t="shared" si="4"/>
        <v>5301079.5090000005</v>
      </c>
      <c r="P63" s="22">
        <f t="shared" si="5"/>
        <v>4077.0007913923587</v>
      </c>
      <c r="Q63" s="22">
        <v>0</v>
      </c>
      <c r="R63" s="28"/>
      <c r="S63" s="11"/>
    </row>
    <row r="64" spans="1:19">
      <c r="A64" s="9">
        <v>3200</v>
      </c>
      <c r="B64" s="21" t="s">
        <v>67</v>
      </c>
      <c r="C64" s="84">
        <v>1005.6</v>
      </c>
      <c r="D64" s="22">
        <v>5906975</v>
      </c>
      <c r="E64" s="22">
        <v>134517</v>
      </c>
      <c r="F64" s="22"/>
      <c r="G64" s="22">
        <v>6092297</v>
      </c>
      <c r="H64" s="22">
        <v>134517</v>
      </c>
      <c r="I64" s="22">
        <f t="shared" si="0"/>
        <v>6226814</v>
      </c>
      <c r="J64" s="22">
        <f t="shared" si="1"/>
        <v>5568639.7602000004</v>
      </c>
      <c r="K64" s="22">
        <f t="shared" si="2"/>
        <v>5537.6290375894987</v>
      </c>
      <c r="L64" s="22">
        <v>4738855</v>
      </c>
      <c r="M64" s="22">
        <v>134517</v>
      </c>
      <c r="N64" s="22">
        <f t="shared" si="3"/>
        <v>4873372</v>
      </c>
      <c r="O64" s="22">
        <f t="shared" si="4"/>
        <v>4358256.5796000008</v>
      </c>
      <c r="P64" s="22">
        <f t="shared" si="5"/>
        <v>4333.9862565632466</v>
      </c>
      <c r="Q64" s="22">
        <v>0</v>
      </c>
      <c r="R64" s="28"/>
      <c r="S64" s="11"/>
    </row>
    <row r="65" spans="1:19">
      <c r="A65" s="9">
        <v>3300</v>
      </c>
      <c r="B65" s="21" t="s">
        <v>68</v>
      </c>
      <c r="C65" s="84">
        <v>1269.1500000000001</v>
      </c>
      <c r="D65" s="22">
        <v>7455089</v>
      </c>
      <c r="E65" s="22">
        <v>445784</v>
      </c>
      <c r="F65" s="22"/>
      <c r="G65" s="22">
        <v>7382304</v>
      </c>
      <c r="H65" s="22">
        <v>445784</v>
      </c>
      <c r="I65" s="22">
        <f t="shared" si="0"/>
        <v>7828088</v>
      </c>
      <c r="J65" s="22">
        <f t="shared" si="1"/>
        <v>7000659.0984000005</v>
      </c>
      <c r="K65" s="22">
        <f t="shared" si="2"/>
        <v>5516.0218243706422</v>
      </c>
      <c r="L65" s="22">
        <v>5389082</v>
      </c>
      <c r="M65" s="22">
        <v>445784</v>
      </c>
      <c r="N65" s="22">
        <f t="shared" si="3"/>
        <v>5834866</v>
      </c>
      <c r="O65" s="22">
        <f t="shared" si="4"/>
        <v>5218120.6638000002</v>
      </c>
      <c r="P65" s="22">
        <f t="shared" si="5"/>
        <v>4111.5082250325022</v>
      </c>
      <c r="Q65" s="22">
        <v>0</v>
      </c>
      <c r="R65" s="28"/>
      <c r="S65" s="11"/>
    </row>
    <row r="66" spans="1:19">
      <c r="A66" s="9">
        <v>3400</v>
      </c>
      <c r="B66" s="21" t="s">
        <v>69</v>
      </c>
      <c r="C66" s="84">
        <v>7961.88</v>
      </c>
      <c r="D66" s="22">
        <v>46768720</v>
      </c>
      <c r="E66" s="22">
        <v>3329135</v>
      </c>
      <c r="F66" s="22"/>
      <c r="G66" s="22">
        <v>45810625</v>
      </c>
      <c r="H66" s="22">
        <v>3329135</v>
      </c>
      <c r="I66" s="22">
        <f t="shared" si="0"/>
        <v>49139760</v>
      </c>
      <c r="J66" s="22">
        <f t="shared" si="1"/>
        <v>43945687.368000008</v>
      </c>
      <c r="K66" s="22">
        <f t="shared" si="2"/>
        <v>5519.5113927866296</v>
      </c>
      <c r="L66" s="22">
        <v>37046754</v>
      </c>
      <c r="M66" s="22">
        <v>3329135</v>
      </c>
      <c r="N66" s="22">
        <f t="shared" si="3"/>
        <v>40375889</v>
      </c>
      <c r="O66" s="22">
        <f t="shared" si="4"/>
        <v>36108157.532700002</v>
      </c>
      <c r="P66" s="22">
        <f t="shared" si="5"/>
        <v>4535.1295840555249</v>
      </c>
      <c r="Q66" s="22">
        <v>0</v>
      </c>
      <c r="R66" s="28"/>
      <c r="S66" s="11"/>
    </row>
    <row r="67" spans="1:19">
      <c r="A67" s="9">
        <v>3420</v>
      </c>
      <c r="B67" s="21" t="s">
        <v>70</v>
      </c>
      <c r="C67" s="84">
        <v>2771.32</v>
      </c>
      <c r="D67" s="22">
        <v>16278955</v>
      </c>
      <c r="E67" s="22">
        <v>0</v>
      </c>
      <c r="F67" s="22"/>
      <c r="G67" s="22">
        <v>17111007</v>
      </c>
      <c r="H67" s="22">
        <v>0</v>
      </c>
      <c r="I67" s="22">
        <f t="shared" si="0"/>
        <v>17111007</v>
      </c>
      <c r="J67" s="22">
        <f t="shared" si="1"/>
        <v>15302373.560100002</v>
      </c>
      <c r="K67" s="22">
        <f t="shared" si="2"/>
        <v>5521.6913095925411</v>
      </c>
      <c r="L67" s="22">
        <v>12491035</v>
      </c>
      <c r="M67" s="22">
        <v>0</v>
      </c>
      <c r="N67" s="22">
        <f t="shared" si="3"/>
        <v>12491035</v>
      </c>
      <c r="O67" s="22">
        <f t="shared" si="4"/>
        <v>11170732.600500001</v>
      </c>
      <c r="P67" s="22">
        <f t="shared" si="5"/>
        <v>4030.8346205057519</v>
      </c>
      <c r="Q67" s="22">
        <v>0</v>
      </c>
      <c r="R67" s="28"/>
      <c r="S67" s="11"/>
    </row>
    <row r="68" spans="1:19">
      <c r="A68" s="9">
        <v>3500</v>
      </c>
      <c r="B68" s="21" t="s">
        <v>71</v>
      </c>
      <c r="C68" s="84">
        <v>830.44</v>
      </c>
      <c r="D68" s="22">
        <v>4878071</v>
      </c>
      <c r="E68" s="22">
        <v>0</v>
      </c>
      <c r="F68" s="22"/>
      <c r="G68" s="22">
        <v>5136821</v>
      </c>
      <c r="H68" s="22">
        <v>0</v>
      </c>
      <c r="I68" s="22">
        <f t="shared" si="0"/>
        <v>5136821</v>
      </c>
      <c r="J68" s="22">
        <f t="shared" si="1"/>
        <v>4593859.0203000009</v>
      </c>
      <c r="K68" s="22">
        <f t="shared" si="2"/>
        <v>5531.8373636867209</v>
      </c>
      <c r="L68" s="22">
        <v>3749879</v>
      </c>
      <c r="M68" s="22">
        <v>0</v>
      </c>
      <c r="N68" s="22">
        <f t="shared" si="3"/>
        <v>3749879</v>
      </c>
      <c r="O68" s="22">
        <f t="shared" si="4"/>
        <v>3353516.7897000005</v>
      </c>
      <c r="P68" s="22">
        <f t="shared" si="5"/>
        <v>4038.2409201146384</v>
      </c>
      <c r="Q68" s="22">
        <v>0</v>
      </c>
      <c r="R68" s="28"/>
      <c r="S68" s="11"/>
    </row>
    <row r="69" spans="1:19">
      <c r="A69" s="9">
        <v>3600</v>
      </c>
      <c r="B69" s="21" t="s">
        <v>72</v>
      </c>
      <c r="C69" s="84">
        <v>2665.83</v>
      </c>
      <c r="D69" s="22">
        <v>15659299</v>
      </c>
      <c r="E69" s="22">
        <v>882170</v>
      </c>
      <c r="F69" s="22"/>
      <c r="G69" s="22">
        <v>15588622</v>
      </c>
      <c r="H69" s="22">
        <v>882170</v>
      </c>
      <c r="I69" s="22">
        <f t="shared" si="0"/>
        <v>16470792</v>
      </c>
      <c r="J69" s="22">
        <f t="shared" si="1"/>
        <v>14729829.285600001</v>
      </c>
      <c r="K69" s="22">
        <f t="shared" si="2"/>
        <v>5525.419582494008</v>
      </c>
      <c r="L69" s="22">
        <v>11384079</v>
      </c>
      <c r="M69" s="22">
        <v>882170</v>
      </c>
      <c r="N69" s="22">
        <f t="shared" si="3"/>
        <v>12266249</v>
      </c>
      <c r="O69" s="22">
        <f t="shared" si="4"/>
        <v>10969706.480700001</v>
      </c>
      <c r="P69" s="22">
        <f t="shared" si="5"/>
        <v>4114.9309898605688</v>
      </c>
      <c r="Q69" s="22">
        <v>0</v>
      </c>
      <c r="R69" s="28"/>
      <c r="S69" s="11"/>
    </row>
    <row r="70" spans="1:19">
      <c r="A70" s="9">
        <v>3620</v>
      </c>
      <c r="B70" s="21" t="s">
        <v>73</v>
      </c>
      <c r="C70" s="84">
        <v>4156.57</v>
      </c>
      <c r="D70" s="22">
        <v>24416025</v>
      </c>
      <c r="E70" s="22">
        <v>828950</v>
      </c>
      <c r="F70" s="22"/>
      <c r="G70" s="22">
        <v>24916949</v>
      </c>
      <c r="H70" s="22">
        <v>828950</v>
      </c>
      <c r="I70" s="22">
        <f t="shared" ref="I70:I133" si="6">SUM(H70+G70)</f>
        <v>25745899</v>
      </c>
      <c r="J70" s="22">
        <f t="shared" ref="J70:J133" si="7">SUM(I70*89.43%)</f>
        <v>23024557.475700002</v>
      </c>
      <c r="K70" s="22">
        <f t="shared" ref="K70:K133" si="8">J70/C70</f>
        <v>5539.3166663138127</v>
      </c>
      <c r="L70" s="22">
        <v>18189373</v>
      </c>
      <c r="M70" s="22">
        <v>828950</v>
      </c>
      <c r="N70" s="22">
        <f t="shared" ref="N70:N133" si="9">M70+L70</f>
        <v>19018323</v>
      </c>
      <c r="O70" s="22">
        <f t="shared" ref="O70:O133" si="10">SUM(N70*89.43%)</f>
        <v>17008086.258900002</v>
      </c>
      <c r="P70" s="22">
        <f t="shared" ref="P70:P133" si="11">O70/C70</f>
        <v>4091.856087807977</v>
      </c>
      <c r="Q70" s="22">
        <v>0</v>
      </c>
      <c r="R70" s="28"/>
      <c r="S70" s="11"/>
    </row>
    <row r="71" spans="1:19">
      <c r="A71" s="9">
        <v>3700</v>
      </c>
      <c r="B71" s="21" t="s">
        <v>74</v>
      </c>
      <c r="C71" s="84">
        <v>9894.14</v>
      </c>
      <c r="D71" s="22">
        <v>58118970</v>
      </c>
      <c r="E71" s="22">
        <v>3821970</v>
      </c>
      <c r="F71" s="22"/>
      <c r="G71" s="22">
        <v>57321523</v>
      </c>
      <c r="H71" s="22">
        <v>3821970</v>
      </c>
      <c r="I71" s="22">
        <f t="shared" si="6"/>
        <v>61143493</v>
      </c>
      <c r="J71" s="22">
        <f t="shared" si="7"/>
        <v>54680625.789900005</v>
      </c>
      <c r="K71" s="22">
        <f t="shared" si="8"/>
        <v>5526.5668152967319</v>
      </c>
      <c r="L71" s="22">
        <v>41844712</v>
      </c>
      <c r="M71" s="22">
        <v>3821970</v>
      </c>
      <c r="N71" s="22">
        <f t="shared" si="9"/>
        <v>45666682</v>
      </c>
      <c r="O71" s="22">
        <f t="shared" si="10"/>
        <v>40839713.712600008</v>
      </c>
      <c r="P71" s="22">
        <f t="shared" si="11"/>
        <v>4127.666852561214</v>
      </c>
      <c r="Q71" s="22">
        <v>0</v>
      </c>
      <c r="R71" s="28"/>
      <c r="S71" s="11"/>
    </row>
    <row r="72" spans="1:19">
      <c r="A72" s="9">
        <v>3800</v>
      </c>
      <c r="B72" s="21" t="s">
        <v>75</v>
      </c>
      <c r="C72" s="84">
        <v>5756.2</v>
      </c>
      <c r="D72" s="22">
        <v>33812379</v>
      </c>
      <c r="E72" s="22">
        <v>2295943</v>
      </c>
      <c r="F72" s="22"/>
      <c r="G72" s="22">
        <v>33184652</v>
      </c>
      <c r="H72" s="22">
        <v>2295943</v>
      </c>
      <c r="I72" s="22">
        <f t="shared" si="6"/>
        <v>35480595</v>
      </c>
      <c r="J72" s="22">
        <f t="shared" si="7"/>
        <v>31730296.108500004</v>
      </c>
      <c r="K72" s="22">
        <f t="shared" si="8"/>
        <v>5512.3685953406766</v>
      </c>
      <c r="L72" s="22">
        <v>25637479</v>
      </c>
      <c r="M72" s="22">
        <v>2295943</v>
      </c>
      <c r="N72" s="22">
        <f t="shared" si="9"/>
        <v>27933422</v>
      </c>
      <c r="O72" s="22">
        <f t="shared" si="10"/>
        <v>24980859.294600002</v>
      </c>
      <c r="P72" s="22">
        <f t="shared" si="11"/>
        <v>4339.8178128973977</v>
      </c>
      <c r="Q72" s="22">
        <v>0</v>
      </c>
      <c r="R72" s="28"/>
      <c r="S72" s="11"/>
    </row>
    <row r="73" spans="1:19">
      <c r="A73" s="9">
        <v>3820</v>
      </c>
      <c r="B73" s="21" t="s">
        <v>76</v>
      </c>
      <c r="C73" s="84">
        <v>4513.3</v>
      </c>
      <c r="D73" s="22">
        <v>26511485</v>
      </c>
      <c r="E73" s="22">
        <v>0</v>
      </c>
      <c r="F73" s="22"/>
      <c r="G73" s="22">
        <v>27962363</v>
      </c>
      <c r="H73" s="22">
        <v>0</v>
      </c>
      <c r="I73" s="22">
        <f t="shared" si="6"/>
        <v>27962363</v>
      </c>
      <c r="J73" s="22">
        <f t="shared" si="7"/>
        <v>25006741.230900005</v>
      </c>
      <c r="K73" s="22">
        <f t="shared" si="8"/>
        <v>5540.6778257372662</v>
      </c>
      <c r="L73" s="22">
        <v>20412525</v>
      </c>
      <c r="M73" s="22">
        <v>0</v>
      </c>
      <c r="N73" s="22">
        <f t="shared" si="9"/>
        <v>20412525</v>
      </c>
      <c r="O73" s="22">
        <f t="shared" si="10"/>
        <v>18254921.107500002</v>
      </c>
      <c r="P73" s="22">
        <f t="shared" si="11"/>
        <v>4044.6948147696808</v>
      </c>
      <c r="Q73" s="22">
        <v>0</v>
      </c>
      <c r="R73" s="28"/>
      <c r="S73" s="11"/>
    </row>
    <row r="74" spans="1:19">
      <c r="A74" s="9">
        <v>3900</v>
      </c>
      <c r="B74" s="21" t="s">
        <v>77</v>
      </c>
      <c r="C74" s="84">
        <v>1845.42</v>
      </c>
      <c r="D74" s="22">
        <v>10840145</v>
      </c>
      <c r="E74" s="22">
        <v>559095</v>
      </c>
      <c r="F74" s="22"/>
      <c r="G74" s="22">
        <v>10826451</v>
      </c>
      <c r="H74" s="22">
        <v>559095</v>
      </c>
      <c r="I74" s="22">
        <f t="shared" si="6"/>
        <v>11385546</v>
      </c>
      <c r="J74" s="22">
        <f t="shared" si="7"/>
        <v>10182093.787800001</v>
      </c>
      <c r="K74" s="22">
        <f t="shared" si="8"/>
        <v>5517.4940055922234</v>
      </c>
      <c r="L74" s="22">
        <v>7903309</v>
      </c>
      <c r="M74" s="22">
        <v>559095</v>
      </c>
      <c r="N74" s="22">
        <f t="shared" si="9"/>
        <v>8462404</v>
      </c>
      <c r="O74" s="22">
        <f t="shared" si="10"/>
        <v>7567927.8972000005</v>
      </c>
      <c r="P74" s="22">
        <f t="shared" si="11"/>
        <v>4100.9243950970513</v>
      </c>
      <c r="Q74" s="22">
        <v>0</v>
      </c>
      <c r="R74" s="28"/>
      <c r="S74" s="11"/>
    </row>
    <row r="75" spans="1:19">
      <c r="A75" s="9">
        <v>4000</v>
      </c>
      <c r="B75" s="21" t="s">
        <v>78</v>
      </c>
      <c r="C75" s="84">
        <v>2446.2600000000002</v>
      </c>
      <c r="D75" s="22">
        <v>14369527</v>
      </c>
      <c r="E75" s="22">
        <v>441143</v>
      </c>
      <c r="F75" s="22"/>
      <c r="G75" s="22">
        <v>14697291</v>
      </c>
      <c r="H75" s="22">
        <v>441143</v>
      </c>
      <c r="I75" s="22">
        <f t="shared" si="6"/>
        <v>15138434</v>
      </c>
      <c r="J75" s="22">
        <f t="shared" si="7"/>
        <v>13538301.526200002</v>
      </c>
      <c r="K75" s="22">
        <f t="shared" si="8"/>
        <v>5534.2856140393915</v>
      </c>
      <c r="L75" s="22">
        <v>11539552</v>
      </c>
      <c r="M75" s="22">
        <v>441143</v>
      </c>
      <c r="N75" s="22">
        <f t="shared" si="9"/>
        <v>11980695</v>
      </c>
      <c r="O75" s="22">
        <f t="shared" si="10"/>
        <v>10714335.538500002</v>
      </c>
      <c r="P75" s="22">
        <f t="shared" si="11"/>
        <v>4379.884206298595</v>
      </c>
      <c r="Q75" s="22">
        <v>0</v>
      </c>
      <c r="R75" s="28"/>
      <c r="S75" s="11"/>
    </row>
    <row r="76" spans="1:19">
      <c r="A76" s="9">
        <v>4100</v>
      </c>
      <c r="B76" s="21" t="s">
        <v>79</v>
      </c>
      <c r="C76" s="84">
        <v>6226.31</v>
      </c>
      <c r="D76" s="22">
        <v>36573843</v>
      </c>
      <c r="E76" s="22">
        <v>1120774</v>
      </c>
      <c r="F76" s="22"/>
      <c r="G76" s="22">
        <v>37329518</v>
      </c>
      <c r="H76" s="22">
        <v>1120774</v>
      </c>
      <c r="I76" s="22">
        <f t="shared" si="6"/>
        <v>38450292</v>
      </c>
      <c r="J76" s="22">
        <f t="shared" si="7"/>
        <v>34386096.135600001</v>
      </c>
      <c r="K76" s="22">
        <f t="shared" si="8"/>
        <v>5522.7086565879308</v>
      </c>
      <c r="L76" s="22">
        <v>28670972</v>
      </c>
      <c r="M76" s="22">
        <v>1120774</v>
      </c>
      <c r="N76" s="22">
        <f t="shared" si="9"/>
        <v>29791746</v>
      </c>
      <c r="O76" s="22">
        <f t="shared" si="10"/>
        <v>26642758.447800003</v>
      </c>
      <c r="P76" s="22">
        <f t="shared" si="11"/>
        <v>4279.060703337932</v>
      </c>
      <c r="Q76" s="22">
        <v>0</v>
      </c>
      <c r="R76" s="28"/>
      <c r="S76" s="11"/>
    </row>
    <row r="77" spans="1:19">
      <c r="A77" s="7">
        <v>4111</v>
      </c>
      <c r="B77" s="85" t="s">
        <v>80</v>
      </c>
      <c r="C77" s="84">
        <v>1178.1500000000001</v>
      </c>
      <c r="D77" s="22">
        <v>6920547</v>
      </c>
      <c r="E77" s="22">
        <v>572487</v>
      </c>
      <c r="F77" s="22"/>
      <c r="G77" s="22">
        <v>6691689</v>
      </c>
      <c r="H77" s="22">
        <v>572487</v>
      </c>
      <c r="I77" s="22">
        <f t="shared" si="6"/>
        <v>7264176</v>
      </c>
      <c r="J77" s="22">
        <f t="shared" si="7"/>
        <v>6496352.5968000004</v>
      </c>
      <c r="K77" s="22">
        <f t="shared" si="8"/>
        <v>5514.0284316937568</v>
      </c>
      <c r="L77" s="22">
        <v>5629638</v>
      </c>
      <c r="M77" s="22">
        <v>572487</v>
      </c>
      <c r="N77" s="22">
        <f t="shared" si="9"/>
        <v>6202125</v>
      </c>
      <c r="O77" s="22">
        <f t="shared" si="10"/>
        <v>5546560.3875000002</v>
      </c>
      <c r="P77" s="22">
        <f t="shared" si="11"/>
        <v>4707.8558651275298</v>
      </c>
      <c r="Q77" s="22">
        <v>0</v>
      </c>
      <c r="R77" s="28"/>
      <c r="S77" s="11"/>
    </row>
    <row r="78" spans="1:19">
      <c r="A78" s="9">
        <v>4120</v>
      </c>
      <c r="B78" s="21" t="s">
        <v>81</v>
      </c>
      <c r="C78" s="84">
        <v>6226.02</v>
      </c>
      <c r="D78" s="22">
        <v>36572140</v>
      </c>
      <c r="E78" s="22">
        <v>338700</v>
      </c>
      <c r="F78" s="22"/>
      <c r="G78" s="22">
        <v>38290809</v>
      </c>
      <c r="H78" s="22">
        <v>338700</v>
      </c>
      <c r="I78" s="22">
        <f t="shared" si="6"/>
        <v>38629509</v>
      </c>
      <c r="J78" s="22">
        <f t="shared" si="7"/>
        <v>34546369.898700006</v>
      </c>
      <c r="K78" s="22">
        <f t="shared" si="8"/>
        <v>5548.7084684437259</v>
      </c>
      <c r="L78" s="22">
        <v>27952291</v>
      </c>
      <c r="M78" s="22">
        <v>338700</v>
      </c>
      <c r="N78" s="22">
        <f t="shared" si="9"/>
        <v>28290991</v>
      </c>
      <c r="O78" s="22">
        <f t="shared" si="10"/>
        <v>25300633.251300003</v>
      </c>
      <c r="P78" s="22">
        <f t="shared" si="11"/>
        <v>4063.6928971156535</v>
      </c>
      <c r="Q78" s="22">
        <v>0</v>
      </c>
      <c r="R78" s="28"/>
      <c r="S78" s="11"/>
    </row>
    <row r="79" spans="1:19">
      <c r="A79" s="9">
        <v>4211</v>
      </c>
      <c r="B79" s="21" t="s">
        <v>82</v>
      </c>
      <c r="C79" s="84">
        <v>4255.7</v>
      </c>
      <c r="D79" s="22">
        <v>24998322</v>
      </c>
      <c r="E79" s="22">
        <v>0</v>
      </c>
      <c r="F79" s="22"/>
      <c r="G79" s="29">
        <v>26220408</v>
      </c>
      <c r="H79" s="22">
        <v>0</v>
      </c>
      <c r="I79" s="22">
        <f t="shared" si="6"/>
        <v>26220408</v>
      </c>
      <c r="J79" s="22">
        <f t="shared" si="7"/>
        <v>23448910.874400001</v>
      </c>
      <c r="K79" s="22">
        <f t="shared" si="8"/>
        <v>5510.0009104025194</v>
      </c>
      <c r="L79" s="22">
        <v>19523302</v>
      </c>
      <c r="M79" s="22">
        <v>0</v>
      </c>
      <c r="N79" s="22">
        <f t="shared" si="9"/>
        <v>19523302</v>
      </c>
      <c r="O79" s="22">
        <f t="shared" si="10"/>
        <v>17459688.978600003</v>
      </c>
      <c r="P79" s="22">
        <f t="shared" si="11"/>
        <v>4102.6597219258883</v>
      </c>
      <c r="Q79" s="22">
        <v>0</v>
      </c>
      <c r="R79" s="28"/>
      <c r="S79" s="11"/>
    </row>
    <row r="80" spans="1:19">
      <c r="A80" s="7">
        <v>4225</v>
      </c>
      <c r="B80" s="85" t="s">
        <v>83</v>
      </c>
      <c r="C80" s="84">
        <v>243</v>
      </c>
      <c r="D80" s="22">
        <v>1427401</v>
      </c>
      <c r="E80" s="22">
        <v>0</v>
      </c>
      <c r="F80" s="22"/>
      <c r="G80" s="29">
        <v>1497182</v>
      </c>
      <c r="H80" s="22">
        <v>0</v>
      </c>
      <c r="I80" s="22">
        <f t="shared" si="6"/>
        <v>1497182</v>
      </c>
      <c r="J80" s="22">
        <f t="shared" si="7"/>
        <v>1338929.8626000001</v>
      </c>
      <c r="K80" s="22">
        <f t="shared" si="8"/>
        <v>5509.9994345679015</v>
      </c>
      <c r="L80" s="29">
        <v>1114778</v>
      </c>
      <c r="M80" s="22">
        <v>0</v>
      </c>
      <c r="N80" s="22">
        <f t="shared" si="9"/>
        <v>1114778</v>
      </c>
      <c r="O80" s="22">
        <f t="shared" si="10"/>
        <v>996945.9654000001</v>
      </c>
      <c r="P80" s="22">
        <f t="shared" si="11"/>
        <v>4102.6582938271613</v>
      </c>
      <c r="Q80" s="22">
        <v>0</v>
      </c>
      <c r="R80" s="28"/>
      <c r="S80" s="11"/>
    </row>
    <row r="81" spans="1:19">
      <c r="A81" s="9">
        <v>4300</v>
      </c>
      <c r="B81" s="21" t="s">
        <v>84</v>
      </c>
      <c r="C81" s="84">
        <v>2738.27</v>
      </c>
      <c r="D81" s="22">
        <v>16084817</v>
      </c>
      <c r="E81" s="22">
        <v>791826</v>
      </c>
      <c r="F81" s="22"/>
      <c r="G81" s="22">
        <v>16095673</v>
      </c>
      <c r="H81" s="22">
        <v>791826</v>
      </c>
      <c r="I81" s="22">
        <f t="shared" si="6"/>
        <v>16887499</v>
      </c>
      <c r="J81" s="22">
        <f t="shared" si="7"/>
        <v>15102490.355700001</v>
      </c>
      <c r="K81" s="22">
        <f t="shared" si="8"/>
        <v>5515.3401073305413</v>
      </c>
      <c r="L81" s="22">
        <v>13281431</v>
      </c>
      <c r="M81" s="22">
        <v>791826</v>
      </c>
      <c r="N81" s="22">
        <f t="shared" si="9"/>
        <v>14073257</v>
      </c>
      <c r="O81" s="22">
        <f t="shared" si="10"/>
        <v>12585713.735100001</v>
      </c>
      <c r="P81" s="22">
        <f t="shared" si="11"/>
        <v>4596.2281787771117</v>
      </c>
      <c r="Q81" s="22">
        <v>0</v>
      </c>
      <c r="R81" s="28"/>
      <c r="S81" s="11"/>
    </row>
    <row r="82" spans="1:19">
      <c r="A82" s="9">
        <v>4320</v>
      </c>
      <c r="B82" s="21" t="s">
        <v>85</v>
      </c>
      <c r="C82" s="84">
        <v>2637.22</v>
      </c>
      <c r="D82" s="22">
        <v>15491241</v>
      </c>
      <c r="E82" s="22">
        <v>1022971</v>
      </c>
      <c r="F82" s="22"/>
      <c r="G82" s="22">
        <v>15245400</v>
      </c>
      <c r="H82" s="22">
        <v>1022971</v>
      </c>
      <c r="I82" s="22">
        <f t="shared" si="6"/>
        <v>16268371</v>
      </c>
      <c r="J82" s="22">
        <f t="shared" si="7"/>
        <v>14548804.185300002</v>
      </c>
      <c r="K82" s="22">
        <f t="shared" si="8"/>
        <v>5516.7199495301884</v>
      </c>
      <c r="L82" s="22">
        <v>11129142</v>
      </c>
      <c r="M82" s="22">
        <v>1022971</v>
      </c>
      <c r="N82" s="22">
        <f t="shared" si="9"/>
        <v>12152113</v>
      </c>
      <c r="O82" s="22">
        <f t="shared" si="10"/>
        <v>10867634.655900002</v>
      </c>
      <c r="P82" s="22">
        <f t="shared" si="11"/>
        <v>4120.8676772889639</v>
      </c>
      <c r="Q82" s="22">
        <v>0</v>
      </c>
      <c r="R82" s="28"/>
      <c r="S82" s="11"/>
    </row>
    <row r="83" spans="1:19">
      <c r="A83" s="9">
        <v>4400</v>
      </c>
      <c r="B83" s="21" t="s">
        <v>86</v>
      </c>
      <c r="C83" s="84">
        <v>5120.8</v>
      </c>
      <c r="D83" s="22">
        <v>30079989</v>
      </c>
      <c r="E83" s="22">
        <v>1681984</v>
      </c>
      <c r="F83" s="22"/>
      <c r="G83" s="22">
        <v>29917315</v>
      </c>
      <c r="H83" s="22">
        <v>1681984</v>
      </c>
      <c r="I83" s="22">
        <f t="shared" si="6"/>
        <v>31599299</v>
      </c>
      <c r="J83" s="22">
        <f t="shared" si="7"/>
        <v>28259253.095700003</v>
      </c>
      <c r="K83" s="22">
        <f t="shared" si="8"/>
        <v>5518.523101019372</v>
      </c>
      <c r="L83" s="22">
        <v>21839640</v>
      </c>
      <c r="M83" s="22">
        <v>1681984</v>
      </c>
      <c r="N83" s="22">
        <f t="shared" si="9"/>
        <v>23521624</v>
      </c>
      <c r="O83" s="22">
        <f t="shared" si="10"/>
        <v>21035388.343200002</v>
      </c>
      <c r="P83" s="22">
        <f t="shared" si="11"/>
        <v>4107.8324369629745</v>
      </c>
      <c r="Q83" s="22">
        <v>0</v>
      </c>
      <c r="R83" s="28"/>
      <c r="S83" s="11"/>
    </row>
    <row r="84" spans="1:19">
      <c r="A84" s="9">
        <v>4420</v>
      </c>
      <c r="B84" s="86" t="s">
        <v>87</v>
      </c>
      <c r="C84" s="84">
        <v>3063.64</v>
      </c>
      <c r="D84" s="22">
        <v>17996066</v>
      </c>
      <c r="E84" s="22">
        <v>0</v>
      </c>
      <c r="F84" s="22"/>
      <c r="G84" s="22">
        <v>18962926</v>
      </c>
      <c r="H84" s="22">
        <v>0</v>
      </c>
      <c r="I84" s="22">
        <f t="shared" si="6"/>
        <v>18962926</v>
      </c>
      <c r="J84" s="22">
        <f t="shared" si="7"/>
        <v>16958544.721800003</v>
      </c>
      <c r="K84" s="22">
        <f t="shared" si="8"/>
        <v>5535.4234576516837</v>
      </c>
      <c r="L84" s="22">
        <v>13842936</v>
      </c>
      <c r="M84" s="22">
        <v>0</v>
      </c>
      <c r="N84" s="22">
        <f t="shared" si="9"/>
        <v>13842936</v>
      </c>
      <c r="O84" s="22">
        <f t="shared" si="10"/>
        <v>12379737.664800001</v>
      </c>
      <c r="P84" s="22">
        <f t="shared" si="11"/>
        <v>4040.8591299238819</v>
      </c>
      <c r="Q84" s="22">
        <v>0</v>
      </c>
      <c r="R84" s="28"/>
      <c r="S84" s="11"/>
    </row>
    <row r="85" spans="1:19">
      <c r="A85" s="9">
        <v>4500</v>
      </c>
      <c r="B85" s="86" t="s">
        <v>88</v>
      </c>
      <c r="C85" s="84">
        <v>12456.33</v>
      </c>
      <c r="D85" s="22">
        <v>73169479</v>
      </c>
      <c r="E85" s="22">
        <v>2680284</v>
      </c>
      <c r="F85" s="22"/>
      <c r="G85" s="22">
        <v>74303771</v>
      </c>
      <c r="H85" s="22">
        <v>2680284</v>
      </c>
      <c r="I85" s="22">
        <f t="shared" si="6"/>
        <v>76984055</v>
      </c>
      <c r="J85" s="22">
        <f t="shared" si="7"/>
        <v>68846840.386500001</v>
      </c>
      <c r="K85" s="22">
        <f t="shared" si="8"/>
        <v>5527.0565557030041</v>
      </c>
      <c r="L85" s="22">
        <v>54241753</v>
      </c>
      <c r="M85" s="22">
        <v>2680284</v>
      </c>
      <c r="N85" s="22">
        <f t="shared" si="9"/>
        <v>56922037</v>
      </c>
      <c r="O85" s="22">
        <f t="shared" si="10"/>
        <v>50905377.689100005</v>
      </c>
      <c r="P85" s="22">
        <f t="shared" si="11"/>
        <v>4086.7075365777887</v>
      </c>
      <c r="Q85" s="22">
        <v>0</v>
      </c>
      <c r="R85" s="28"/>
      <c r="S85" s="11"/>
    </row>
    <row r="86" spans="1:19">
      <c r="A86" s="9">
        <v>4520</v>
      </c>
      <c r="B86" s="87" t="s">
        <v>89</v>
      </c>
      <c r="C86" s="84">
        <v>3027.37</v>
      </c>
      <c r="D86" s="22">
        <v>17783014</v>
      </c>
      <c r="E86" s="22">
        <v>1621129</v>
      </c>
      <c r="F86" s="22"/>
      <c r="G86" s="22">
        <v>17103781</v>
      </c>
      <c r="H86" s="22">
        <v>1621129</v>
      </c>
      <c r="I86" s="22">
        <f t="shared" si="6"/>
        <v>18724910</v>
      </c>
      <c r="J86" s="22">
        <f t="shared" si="7"/>
        <v>16745687.013000002</v>
      </c>
      <c r="K86" s="22">
        <f t="shared" si="8"/>
        <v>5531.4305859541455</v>
      </c>
      <c r="L86" s="22">
        <v>12485760</v>
      </c>
      <c r="M86" s="22">
        <v>1621129</v>
      </c>
      <c r="N86" s="22">
        <f t="shared" si="9"/>
        <v>14106889</v>
      </c>
      <c r="O86" s="22">
        <f t="shared" si="10"/>
        <v>12615790.832700001</v>
      </c>
      <c r="P86" s="22">
        <f t="shared" si="11"/>
        <v>4167.2444506948277</v>
      </c>
      <c r="Q86" s="22">
        <v>0</v>
      </c>
      <c r="R86" s="28"/>
      <c r="S86" s="11"/>
    </row>
    <row r="87" spans="1:19">
      <c r="A87" s="9">
        <v>4600</v>
      </c>
      <c r="B87" s="86" t="s">
        <v>90</v>
      </c>
      <c r="C87" s="84">
        <v>1879.4</v>
      </c>
      <c r="D87" s="22">
        <v>11039746</v>
      </c>
      <c r="E87" s="22">
        <v>500354</v>
      </c>
      <c r="F87" s="22"/>
      <c r="G87" s="22">
        <v>11109757</v>
      </c>
      <c r="H87" s="22">
        <v>500354</v>
      </c>
      <c r="I87" s="22">
        <f t="shared" si="6"/>
        <v>11610111</v>
      </c>
      <c r="J87" s="22">
        <f t="shared" si="7"/>
        <v>10382922.2673</v>
      </c>
      <c r="K87" s="22">
        <f t="shared" si="8"/>
        <v>5524.5941615941256</v>
      </c>
      <c r="L87" s="22">
        <v>8785577</v>
      </c>
      <c r="M87" s="22">
        <v>500354</v>
      </c>
      <c r="N87" s="22">
        <f t="shared" si="9"/>
        <v>9285931</v>
      </c>
      <c r="O87" s="22">
        <f t="shared" si="10"/>
        <v>8304408.0933000008</v>
      </c>
      <c r="P87" s="22">
        <f t="shared" si="11"/>
        <v>4418.6485544854741</v>
      </c>
      <c r="Q87" s="22">
        <v>0</v>
      </c>
      <c r="R87" s="28"/>
      <c r="S87" s="11"/>
    </row>
    <row r="88" spans="1:19">
      <c r="A88" s="9">
        <v>4620</v>
      </c>
      <c r="B88" s="86" t="s">
        <v>91</v>
      </c>
      <c r="C88" s="84">
        <v>1505.03</v>
      </c>
      <c r="D88" s="22">
        <v>8840667</v>
      </c>
      <c r="E88" s="22">
        <v>59270</v>
      </c>
      <c r="F88" s="22"/>
      <c r="G88" s="22">
        <v>9261597</v>
      </c>
      <c r="H88" s="22">
        <v>59270</v>
      </c>
      <c r="I88" s="22">
        <f t="shared" si="6"/>
        <v>9320867</v>
      </c>
      <c r="J88" s="22">
        <f t="shared" si="7"/>
        <v>8335651.3581000008</v>
      </c>
      <c r="K88" s="22">
        <f t="shared" si="8"/>
        <v>5538.5283735872381</v>
      </c>
      <c r="L88" s="22">
        <v>7226476</v>
      </c>
      <c r="M88" s="22">
        <v>59270</v>
      </c>
      <c r="N88" s="22">
        <f t="shared" si="9"/>
        <v>7285746</v>
      </c>
      <c r="O88" s="22">
        <f t="shared" si="10"/>
        <v>6515642.6478000004</v>
      </c>
      <c r="P88" s="22">
        <f t="shared" si="11"/>
        <v>4329.2443657601516</v>
      </c>
      <c r="Q88" s="22">
        <v>0</v>
      </c>
      <c r="R88" s="28"/>
      <c r="S88" s="11"/>
    </row>
    <row r="89" spans="1:19">
      <c r="A89" s="9">
        <v>4700</v>
      </c>
      <c r="B89" s="87" t="s">
        <v>92</v>
      </c>
      <c r="C89" s="84">
        <v>2619.7199999999998</v>
      </c>
      <c r="D89" s="22">
        <v>15388445</v>
      </c>
      <c r="E89" s="22">
        <v>300694</v>
      </c>
      <c r="F89" s="22"/>
      <c r="G89" s="22">
        <v>15892489</v>
      </c>
      <c r="H89" s="22">
        <v>300694</v>
      </c>
      <c r="I89" s="22">
        <f t="shared" si="6"/>
        <v>16193183</v>
      </c>
      <c r="J89" s="22">
        <f t="shared" si="7"/>
        <v>14481563.556900002</v>
      </c>
      <c r="K89" s="22">
        <f t="shared" si="8"/>
        <v>5527.9051031789668</v>
      </c>
      <c r="L89" s="22">
        <v>11601517</v>
      </c>
      <c r="M89" s="22">
        <v>300694</v>
      </c>
      <c r="N89" s="22">
        <f t="shared" si="9"/>
        <v>11902211</v>
      </c>
      <c r="O89" s="22">
        <f t="shared" si="10"/>
        <v>10644147.297300002</v>
      </c>
      <c r="P89" s="22">
        <f t="shared" si="11"/>
        <v>4063.0858631075084</v>
      </c>
      <c r="Q89" s="22">
        <v>0</v>
      </c>
      <c r="R89" s="28"/>
      <c r="S89" s="11"/>
    </row>
    <row r="90" spans="1:19">
      <c r="A90" s="9">
        <v>4720</v>
      </c>
      <c r="B90" s="21" t="s">
        <v>93</v>
      </c>
      <c r="C90" s="84">
        <v>1057.76</v>
      </c>
      <c r="D90" s="22">
        <v>6213367</v>
      </c>
      <c r="E90" s="22">
        <v>443258</v>
      </c>
      <c r="F90" s="22"/>
      <c r="G90" s="22">
        <v>6103752</v>
      </c>
      <c r="H90" s="22">
        <v>443258</v>
      </c>
      <c r="I90" s="22">
        <f t="shared" si="6"/>
        <v>6547010</v>
      </c>
      <c r="J90" s="22">
        <f t="shared" si="7"/>
        <v>5854991.0430000005</v>
      </c>
      <c r="K90" s="22">
        <f t="shared" si="8"/>
        <v>5535.273637687189</v>
      </c>
      <c r="L90" s="22">
        <v>4455739</v>
      </c>
      <c r="M90" s="22">
        <v>443258</v>
      </c>
      <c r="N90" s="22">
        <f t="shared" si="9"/>
        <v>4898997</v>
      </c>
      <c r="O90" s="22">
        <f t="shared" si="10"/>
        <v>4381173.0171000008</v>
      </c>
      <c r="P90" s="22">
        <f t="shared" si="11"/>
        <v>4141.9348596089858</v>
      </c>
      <c r="Q90" s="22">
        <v>0</v>
      </c>
      <c r="R90" s="28"/>
      <c r="S90" s="11"/>
    </row>
    <row r="91" spans="1:19">
      <c r="A91" s="9">
        <v>4800</v>
      </c>
      <c r="B91" s="21" t="s">
        <v>94</v>
      </c>
      <c r="C91" s="84">
        <v>2068.19</v>
      </c>
      <c r="D91" s="22">
        <v>12148714</v>
      </c>
      <c r="E91" s="22">
        <v>704538</v>
      </c>
      <c r="F91" s="22"/>
      <c r="G91" s="22">
        <v>12059478</v>
      </c>
      <c r="H91" s="22">
        <v>704538</v>
      </c>
      <c r="I91" s="22">
        <f t="shared" si="6"/>
        <v>12764016</v>
      </c>
      <c r="J91" s="22">
        <f t="shared" si="7"/>
        <v>11414859.508800002</v>
      </c>
      <c r="K91" s="22">
        <f t="shared" si="8"/>
        <v>5519.2508951305254</v>
      </c>
      <c r="L91" s="22">
        <v>8803419</v>
      </c>
      <c r="M91" s="22">
        <v>704538</v>
      </c>
      <c r="N91" s="22">
        <f t="shared" si="9"/>
        <v>9507957</v>
      </c>
      <c r="O91" s="22">
        <f t="shared" si="10"/>
        <v>8502965.9451000001</v>
      </c>
      <c r="P91" s="22">
        <f t="shared" si="11"/>
        <v>4111.3079287202818</v>
      </c>
      <c r="Q91" s="22">
        <v>0</v>
      </c>
      <c r="R91" s="28"/>
      <c r="S91" s="11"/>
    </row>
    <row r="92" spans="1:19">
      <c r="A92" s="9">
        <v>4820</v>
      </c>
      <c r="B92" s="21" t="s">
        <v>95</v>
      </c>
      <c r="C92" s="84">
        <v>1035.5</v>
      </c>
      <c r="D92" s="22">
        <v>6082610</v>
      </c>
      <c r="E92" s="22">
        <v>2761</v>
      </c>
      <c r="F92" s="22"/>
      <c r="G92" s="22">
        <v>6397339</v>
      </c>
      <c r="H92" s="22">
        <v>2761</v>
      </c>
      <c r="I92" s="22">
        <f t="shared" si="6"/>
        <v>6400100</v>
      </c>
      <c r="J92" s="22">
        <f t="shared" si="7"/>
        <v>5723609.4300000006</v>
      </c>
      <c r="K92" s="22">
        <f t="shared" si="8"/>
        <v>5527.3871849348143</v>
      </c>
      <c r="L92" s="22">
        <v>4670057</v>
      </c>
      <c r="M92" s="22">
        <v>2761</v>
      </c>
      <c r="N92" s="22">
        <f t="shared" si="9"/>
        <v>4672818</v>
      </c>
      <c r="O92" s="22">
        <f t="shared" si="10"/>
        <v>4178901.1374000004</v>
      </c>
      <c r="P92" s="22">
        <f t="shared" si="11"/>
        <v>4035.636057363593</v>
      </c>
      <c r="Q92" s="22">
        <v>0</v>
      </c>
      <c r="R92" s="28"/>
      <c r="S92" s="11"/>
    </row>
    <row r="93" spans="1:19">
      <c r="A93" s="9">
        <v>4821</v>
      </c>
      <c r="B93" s="21" t="s">
        <v>96</v>
      </c>
      <c r="C93" s="84">
        <v>1518.91</v>
      </c>
      <c r="D93" s="22">
        <v>8922199</v>
      </c>
      <c r="E93" s="22">
        <v>521207</v>
      </c>
      <c r="F93" s="22"/>
      <c r="G93" s="22">
        <v>8855933</v>
      </c>
      <c r="H93" s="22">
        <v>521207</v>
      </c>
      <c r="I93" s="22">
        <f t="shared" si="6"/>
        <v>9377140</v>
      </c>
      <c r="J93" s="22">
        <f t="shared" si="7"/>
        <v>8385976.3020000011</v>
      </c>
      <c r="K93" s="22">
        <f t="shared" si="8"/>
        <v>5521.0488455537197</v>
      </c>
      <c r="L93" s="22">
        <v>6684386</v>
      </c>
      <c r="M93" s="22">
        <v>521207</v>
      </c>
      <c r="N93" s="22">
        <f t="shared" si="9"/>
        <v>7205593</v>
      </c>
      <c r="O93" s="22">
        <f t="shared" si="10"/>
        <v>6443961.8199000005</v>
      </c>
      <c r="P93" s="22">
        <f t="shared" si="11"/>
        <v>4242.4908782613848</v>
      </c>
      <c r="Q93" s="22">
        <v>0</v>
      </c>
      <c r="R93" s="28"/>
      <c r="S93" s="11"/>
    </row>
    <row r="94" spans="1:19">
      <c r="A94" s="9">
        <v>4911</v>
      </c>
      <c r="B94" s="21" t="s">
        <v>97</v>
      </c>
      <c r="C94" s="84">
        <v>1142.81</v>
      </c>
      <c r="D94" s="22">
        <v>6712957</v>
      </c>
      <c r="E94" s="22">
        <v>611961</v>
      </c>
      <c r="F94" s="22"/>
      <c r="G94" s="22">
        <v>6453730</v>
      </c>
      <c r="H94" s="22">
        <v>611961</v>
      </c>
      <c r="I94" s="22">
        <f t="shared" si="6"/>
        <v>7065691</v>
      </c>
      <c r="J94" s="22">
        <f t="shared" si="7"/>
        <v>6318847.4613000005</v>
      </c>
      <c r="K94" s="22">
        <f t="shared" si="8"/>
        <v>5529.2196089463696</v>
      </c>
      <c r="L94" s="22">
        <v>4759753</v>
      </c>
      <c r="M94" s="22">
        <v>611961</v>
      </c>
      <c r="N94" s="22">
        <f t="shared" si="9"/>
        <v>5371714</v>
      </c>
      <c r="O94" s="22">
        <f t="shared" si="10"/>
        <v>4803923.8302000007</v>
      </c>
      <c r="P94" s="22">
        <f t="shared" si="11"/>
        <v>4203.6067502034466</v>
      </c>
      <c r="Q94" s="22">
        <v>628936</v>
      </c>
      <c r="R94" s="28"/>
      <c r="S94" s="11"/>
    </row>
    <row r="95" spans="1:19">
      <c r="A95" s="9">
        <v>5000</v>
      </c>
      <c r="B95" s="21" t="s">
        <v>98</v>
      </c>
      <c r="C95" s="84">
        <v>2964.73</v>
      </c>
      <c r="D95" s="22">
        <v>17415061</v>
      </c>
      <c r="E95" s="22">
        <v>1518332</v>
      </c>
      <c r="F95" s="22"/>
      <c r="G95" s="22">
        <v>16765787</v>
      </c>
      <c r="H95" s="22">
        <v>1518332</v>
      </c>
      <c r="I95" s="22">
        <f t="shared" si="6"/>
        <v>18284119</v>
      </c>
      <c r="J95" s="22">
        <f t="shared" si="7"/>
        <v>16351487.621700002</v>
      </c>
      <c r="K95" s="22">
        <f t="shared" si="8"/>
        <v>5515.3378627058792</v>
      </c>
      <c r="L95" s="22">
        <v>13895589</v>
      </c>
      <c r="M95" s="22">
        <v>1518332</v>
      </c>
      <c r="N95" s="22">
        <f t="shared" si="9"/>
        <v>15413921</v>
      </c>
      <c r="O95" s="22">
        <f t="shared" si="10"/>
        <v>13784669.550300002</v>
      </c>
      <c r="P95" s="22">
        <f t="shared" si="11"/>
        <v>4649.5530959986245</v>
      </c>
      <c r="Q95" s="22">
        <v>0</v>
      </c>
      <c r="R95" s="28"/>
      <c r="S95" s="11"/>
    </row>
    <row r="96" spans="1:19">
      <c r="A96" s="9">
        <v>5020</v>
      </c>
      <c r="B96" s="21" t="s">
        <v>99</v>
      </c>
      <c r="C96" s="84">
        <v>814.95</v>
      </c>
      <c r="D96" s="22">
        <v>4787081</v>
      </c>
      <c r="E96" s="22">
        <v>189615</v>
      </c>
      <c r="F96" s="22"/>
      <c r="G96" s="22">
        <v>4851517</v>
      </c>
      <c r="H96" s="22">
        <v>189615</v>
      </c>
      <c r="I96" s="22">
        <f t="shared" si="6"/>
        <v>5041132</v>
      </c>
      <c r="J96" s="22">
        <f t="shared" si="7"/>
        <v>4508284.3476000009</v>
      </c>
      <c r="K96" s="22">
        <f t="shared" si="8"/>
        <v>5531.9766213878156</v>
      </c>
      <c r="L96" s="22">
        <v>3541607</v>
      </c>
      <c r="M96" s="22">
        <v>189615</v>
      </c>
      <c r="N96" s="22">
        <f t="shared" si="9"/>
        <v>3731222</v>
      </c>
      <c r="O96" s="22">
        <f t="shared" si="10"/>
        <v>3336831.8346000002</v>
      </c>
      <c r="P96" s="22">
        <f t="shared" si="11"/>
        <v>4094.5233874470828</v>
      </c>
      <c r="Q96" s="22">
        <v>0</v>
      </c>
      <c r="R96" s="28"/>
      <c r="S96" s="11"/>
    </row>
    <row r="97" spans="1:19">
      <c r="A97" s="9">
        <v>5100</v>
      </c>
      <c r="B97" s="21" t="s">
        <v>100</v>
      </c>
      <c r="C97" s="84">
        <v>1608.67</v>
      </c>
      <c r="D97" s="22">
        <v>9449456</v>
      </c>
      <c r="E97" s="22">
        <v>759812</v>
      </c>
      <c r="F97" s="22"/>
      <c r="G97" s="22">
        <v>9158977</v>
      </c>
      <c r="H97" s="22">
        <v>759812</v>
      </c>
      <c r="I97" s="22">
        <f t="shared" si="6"/>
        <v>9918789</v>
      </c>
      <c r="J97" s="22">
        <f t="shared" si="7"/>
        <v>8870373.002700001</v>
      </c>
      <c r="K97" s="22">
        <f t="shared" si="8"/>
        <v>5514.1035779246213</v>
      </c>
      <c r="L97" s="22">
        <v>7453920</v>
      </c>
      <c r="M97" s="22">
        <v>759812</v>
      </c>
      <c r="N97" s="22">
        <f t="shared" si="9"/>
        <v>8213732</v>
      </c>
      <c r="O97" s="22">
        <f t="shared" si="10"/>
        <v>7345540.5276000006</v>
      </c>
      <c r="P97" s="22">
        <f t="shared" si="11"/>
        <v>4566.2196271454059</v>
      </c>
      <c r="Q97" s="22">
        <v>0</v>
      </c>
      <c r="R97" s="28"/>
      <c r="S97" s="11"/>
    </row>
    <row r="98" spans="1:19">
      <c r="A98" s="9">
        <v>5130</v>
      </c>
      <c r="B98" s="21" t="s">
        <v>101</v>
      </c>
      <c r="C98" s="84">
        <v>850.99</v>
      </c>
      <c r="D98" s="22">
        <v>4998783</v>
      </c>
      <c r="E98" s="22">
        <v>47169</v>
      </c>
      <c r="F98" s="22"/>
      <c r="G98" s="22">
        <v>5218881</v>
      </c>
      <c r="H98" s="22">
        <v>47169</v>
      </c>
      <c r="I98" s="22">
        <f t="shared" si="6"/>
        <v>5266050</v>
      </c>
      <c r="J98" s="22">
        <f t="shared" si="7"/>
        <v>4709428.5150000006</v>
      </c>
      <c r="K98" s="22">
        <f t="shared" si="8"/>
        <v>5534.0585847072243</v>
      </c>
      <c r="L98" s="22">
        <v>3809783</v>
      </c>
      <c r="M98" s="22">
        <v>47169</v>
      </c>
      <c r="N98" s="22">
        <f t="shared" si="9"/>
        <v>3856952</v>
      </c>
      <c r="O98" s="22">
        <f t="shared" si="10"/>
        <v>3449272.1736000003</v>
      </c>
      <c r="P98" s="22">
        <f t="shared" si="11"/>
        <v>4053.2464231072049</v>
      </c>
      <c r="Q98" s="22">
        <v>0</v>
      </c>
      <c r="R98" s="28"/>
      <c r="S98" s="11"/>
    </row>
    <row r="99" spans="1:19">
      <c r="A99" s="7">
        <v>5131</v>
      </c>
      <c r="B99" s="85" t="s">
        <v>102</v>
      </c>
      <c r="C99" s="84">
        <v>891.64</v>
      </c>
      <c r="D99" s="22">
        <v>5237565</v>
      </c>
      <c r="E99" s="22">
        <v>0</v>
      </c>
      <c r="F99" s="22"/>
      <c r="G99" s="22">
        <v>5513643</v>
      </c>
      <c r="H99" s="22">
        <v>0</v>
      </c>
      <c r="I99" s="22">
        <f t="shared" si="6"/>
        <v>5513643</v>
      </c>
      <c r="J99" s="22">
        <f t="shared" si="7"/>
        <v>4930850.9349000007</v>
      </c>
      <c r="K99" s="22">
        <f t="shared" si="8"/>
        <v>5530.0916680498867</v>
      </c>
      <c r="L99" s="22">
        <v>4926701</v>
      </c>
      <c r="M99" s="22">
        <v>0</v>
      </c>
      <c r="N99" s="22">
        <f t="shared" si="9"/>
        <v>4926701</v>
      </c>
      <c r="O99" s="22">
        <f t="shared" si="10"/>
        <v>4405948.7043000003</v>
      </c>
      <c r="P99" s="22">
        <f t="shared" si="11"/>
        <v>4941.3986634740486</v>
      </c>
      <c r="Q99" s="22">
        <v>0</v>
      </c>
      <c r="R99" s="28"/>
      <c r="S99" s="11"/>
    </row>
    <row r="100" spans="1:19">
      <c r="A100" s="9">
        <v>5200</v>
      </c>
      <c r="B100" s="21" t="s">
        <v>103</v>
      </c>
      <c r="C100" s="84">
        <v>1326.3</v>
      </c>
      <c r="D100" s="22">
        <v>7790792</v>
      </c>
      <c r="E100" s="22">
        <v>0</v>
      </c>
      <c r="F100" s="22"/>
      <c r="G100" s="22">
        <v>8205790</v>
      </c>
      <c r="H100" s="22">
        <v>0</v>
      </c>
      <c r="I100" s="22">
        <f t="shared" si="6"/>
        <v>8205790</v>
      </c>
      <c r="J100" s="22">
        <f t="shared" si="7"/>
        <v>7338437.9970000004</v>
      </c>
      <c r="K100" s="22">
        <f t="shared" si="8"/>
        <v>5533.0151526803893</v>
      </c>
      <c r="L100" s="22">
        <v>6219007</v>
      </c>
      <c r="M100" s="22">
        <v>0</v>
      </c>
      <c r="N100" s="22">
        <f t="shared" si="9"/>
        <v>6219007</v>
      </c>
      <c r="O100" s="22">
        <f t="shared" si="10"/>
        <v>5561657.9601000007</v>
      </c>
      <c r="P100" s="22">
        <f t="shared" si="11"/>
        <v>4193.363462338838</v>
      </c>
      <c r="Q100" s="22">
        <v>0</v>
      </c>
      <c r="R100" s="28"/>
      <c r="S100" s="11"/>
    </row>
    <row r="101" spans="1:19">
      <c r="A101" s="9">
        <v>5321</v>
      </c>
      <c r="B101" s="21" t="s">
        <v>104</v>
      </c>
      <c r="C101" s="84">
        <v>4535.6000000000004</v>
      </c>
      <c r="D101" s="22">
        <v>26642477</v>
      </c>
      <c r="E101" s="22">
        <v>0</v>
      </c>
      <c r="F101" s="22"/>
      <c r="G101" s="22">
        <v>28083369</v>
      </c>
      <c r="H101" s="22">
        <v>0</v>
      </c>
      <c r="I101" s="22">
        <f t="shared" si="6"/>
        <v>28083369</v>
      </c>
      <c r="J101" s="22">
        <f t="shared" si="7"/>
        <v>25114956.896700002</v>
      </c>
      <c r="K101" s="22">
        <f t="shared" si="8"/>
        <v>5537.2953736440604</v>
      </c>
      <c r="L101" s="22">
        <v>20500859</v>
      </c>
      <c r="M101" s="22">
        <v>0</v>
      </c>
      <c r="N101" s="22">
        <f t="shared" si="9"/>
        <v>20500859</v>
      </c>
      <c r="O101" s="22">
        <f t="shared" si="10"/>
        <v>18333918.203700002</v>
      </c>
      <c r="P101" s="22">
        <f t="shared" si="11"/>
        <v>4042.2255498059794</v>
      </c>
      <c r="Q101" s="22">
        <v>0</v>
      </c>
      <c r="R101" s="28"/>
      <c r="S101" s="11"/>
    </row>
    <row r="102" spans="1:19">
      <c r="A102" s="9">
        <v>5411</v>
      </c>
      <c r="B102" s="21" t="s">
        <v>105</v>
      </c>
      <c r="C102" s="84">
        <v>1298.5999999999999</v>
      </c>
      <c r="D102" s="22">
        <v>7628080</v>
      </c>
      <c r="E102" s="22">
        <v>0</v>
      </c>
      <c r="F102" s="22"/>
      <c r="G102" s="22">
        <v>8028687</v>
      </c>
      <c r="H102" s="22">
        <v>0</v>
      </c>
      <c r="I102" s="22">
        <f t="shared" si="6"/>
        <v>8028687</v>
      </c>
      <c r="J102" s="22">
        <f t="shared" si="7"/>
        <v>7180054.7841000007</v>
      </c>
      <c r="K102" s="22">
        <f t="shared" si="8"/>
        <v>5529.073451486217</v>
      </c>
      <c r="L102" s="22">
        <v>6018788</v>
      </c>
      <c r="M102" s="22">
        <v>0</v>
      </c>
      <c r="N102" s="22">
        <f t="shared" si="9"/>
        <v>6018788</v>
      </c>
      <c r="O102" s="22">
        <f t="shared" si="10"/>
        <v>5382602.1084000003</v>
      </c>
      <c r="P102" s="22">
        <f t="shared" si="11"/>
        <v>4144.9269277683661</v>
      </c>
      <c r="Q102" s="22">
        <v>0</v>
      </c>
      <c r="R102" s="28"/>
      <c r="S102" s="11"/>
    </row>
    <row r="103" spans="1:19">
      <c r="A103" s="9">
        <v>5412</v>
      </c>
      <c r="B103" s="21" t="s">
        <v>106</v>
      </c>
      <c r="C103" s="84">
        <v>3924.94</v>
      </c>
      <c r="D103" s="22">
        <v>23055412</v>
      </c>
      <c r="E103" s="22">
        <v>88817</v>
      </c>
      <c r="F103" s="22"/>
      <c r="G103" s="22">
        <v>24224218</v>
      </c>
      <c r="H103" s="22">
        <v>88817</v>
      </c>
      <c r="I103" s="22">
        <f t="shared" si="6"/>
        <v>24313035</v>
      </c>
      <c r="J103" s="22">
        <f t="shared" si="7"/>
        <v>21743147.200500004</v>
      </c>
      <c r="K103" s="22">
        <f t="shared" si="8"/>
        <v>5539.7400216309052</v>
      </c>
      <c r="L103" s="22">
        <v>19093106</v>
      </c>
      <c r="M103" s="22">
        <v>88817</v>
      </c>
      <c r="N103" s="22">
        <f t="shared" si="9"/>
        <v>19181923</v>
      </c>
      <c r="O103" s="22">
        <f t="shared" si="10"/>
        <v>17154393.738900002</v>
      </c>
      <c r="P103" s="22">
        <f t="shared" si="11"/>
        <v>4370.6129874342032</v>
      </c>
      <c r="Q103" s="22">
        <v>0</v>
      </c>
      <c r="R103" s="28"/>
      <c r="S103" s="11"/>
    </row>
    <row r="104" spans="1:19">
      <c r="A104" s="9">
        <v>5500</v>
      </c>
      <c r="B104" s="21" t="s">
        <v>107</v>
      </c>
      <c r="C104" s="84">
        <v>3000.26</v>
      </c>
      <c r="D104" s="22">
        <v>17623767</v>
      </c>
      <c r="E104" s="22">
        <v>0</v>
      </c>
      <c r="F104" s="22"/>
      <c r="G104" s="22">
        <v>18578879</v>
      </c>
      <c r="H104" s="22">
        <v>0</v>
      </c>
      <c r="I104" s="22">
        <f t="shared" si="6"/>
        <v>18578879</v>
      </c>
      <c r="J104" s="22">
        <f t="shared" si="7"/>
        <v>16615091.489700003</v>
      </c>
      <c r="K104" s="22">
        <f t="shared" si="8"/>
        <v>5537.8838799637369</v>
      </c>
      <c r="L104" s="22">
        <v>15488160</v>
      </c>
      <c r="M104" s="22">
        <v>0</v>
      </c>
      <c r="N104" s="22">
        <f t="shared" si="9"/>
        <v>15488160</v>
      </c>
      <c r="O104" s="22">
        <f t="shared" si="10"/>
        <v>13851061.488000002</v>
      </c>
      <c r="P104" s="22">
        <f t="shared" si="11"/>
        <v>4616.6203888996288</v>
      </c>
      <c r="Q104" s="22">
        <v>0</v>
      </c>
      <c r="R104" s="28"/>
      <c r="S104" s="11"/>
    </row>
    <row r="105" spans="1:19">
      <c r="A105" s="9">
        <v>5520</v>
      </c>
      <c r="B105" s="21" t="s">
        <v>108</v>
      </c>
      <c r="C105" s="84">
        <v>2922.11</v>
      </c>
      <c r="D105" s="22">
        <v>17164708</v>
      </c>
      <c r="E105" s="22">
        <v>1088408</v>
      </c>
      <c r="F105" s="22"/>
      <c r="G105" s="22">
        <v>17013790</v>
      </c>
      <c r="H105" s="22">
        <v>1088408</v>
      </c>
      <c r="I105" s="22">
        <f t="shared" si="6"/>
        <v>18102198</v>
      </c>
      <c r="J105" s="22">
        <f t="shared" si="7"/>
        <v>16188795.671400001</v>
      </c>
      <c r="K105" s="22">
        <f t="shared" si="8"/>
        <v>5540.1048117285118</v>
      </c>
      <c r="L105" s="22">
        <v>12452241</v>
      </c>
      <c r="M105" s="22">
        <v>1088408</v>
      </c>
      <c r="N105" s="22">
        <f t="shared" si="9"/>
        <v>13540649</v>
      </c>
      <c r="O105" s="22">
        <f t="shared" si="10"/>
        <v>12109402.400700001</v>
      </c>
      <c r="P105" s="22">
        <f t="shared" si="11"/>
        <v>4144.0611067687396</v>
      </c>
      <c r="Q105" s="22">
        <v>0</v>
      </c>
      <c r="R105" s="28"/>
      <c r="S105" s="11"/>
    </row>
    <row r="106" spans="1:19">
      <c r="A106" s="9">
        <v>5530</v>
      </c>
      <c r="B106" s="21" t="s">
        <v>109</v>
      </c>
      <c r="C106" s="84">
        <v>1732.13</v>
      </c>
      <c r="D106" s="22">
        <v>10174670</v>
      </c>
      <c r="E106" s="22">
        <v>678162</v>
      </c>
      <c r="F106" s="22"/>
      <c r="G106" s="22">
        <v>10001378</v>
      </c>
      <c r="H106" s="22">
        <v>678162</v>
      </c>
      <c r="I106" s="22">
        <f t="shared" si="6"/>
        <v>10679540</v>
      </c>
      <c r="J106" s="22">
        <f t="shared" si="7"/>
        <v>9550712.6220000014</v>
      </c>
      <c r="K106" s="22">
        <f t="shared" si="8"/>
        <v>5513.8544000738975</v>
      </c>
      <c r="L106" s="22">
        <v>7301006</v>
      </c>
      <c r="M106" s="22">
        <v>678162</v>
      </c>
      <c r="N106" s="22">
        <f t="shared" si="9"/>
        <v>7979168</v>
      </c>
      <c r="O106" s="22">
        <f t="shared" si="10"/>
        <v>7135769.942400001</v>
      </c>
      <c r="P106" s="22">
        <f t="shared" si="11"/>
        <v>4119.6503394087049</v>
      </c>
      <c r="Q106" s="22">
        <v>0</v>
      </c>
      <c r="R106" s="28"/>
      <c r="S106" s="11"/>
    </row>
    <row r="107" spans="1:19">
      <c r="A107" s="9">
        <v>5600</v>
      </c>
      <c r="B107" s="21" t="s">
        <v>110</v>
      </c>
      <c r="C107" s="84">
        <v>946.22</v>
      </c>
      <c r="D107" s="22">
        <v>5558172</v>
      </c>
      <c r="E107" s="22">
        <v>194726</v>
      </c>
      <c r="F107" s="22"/>
      <c r="G107" s="22">
        <v>5641286</v>
      </c>
      <c r="H107" s="22">
        <v>194726</v>
      </c>
      <c r="I107" s="22">
        <f t="shared" si="6"/>
        <v>5836012</v>
      </c>
      <c r="J107" s="22">
        <f t="shared" si="7"/>
        <v>5219145.5316000003</v>
      </c>
      <c r="K107" s="22">
        <f t="shared" si="8"/>
        <v>5515.784417577308</v>
      </c>
      <c r="L107" s="22">
        <v>4118139</v>
      </c>
      <c r="M107" s="22">
        <v>194726</v>
      </c>
      <c r="N107" s="22">
        <f t="shared" si="9"/>
        <v>4312865</v>
      </c>
      <c r="O107" s="22">
        <f t="shared" si="10"/>
        <v>3856995.1695000003</v>
      </c>
      <c r="P107" s="22">
        <f t="shared" si="11"/>
        <v>4076.2139560567311</v>
      </c>
      <c r="Q107" s="22">
        <v>0</v>
      </c>
      <c r="R107" s="28"/>
      <c r="S107" s="11"/>
    </row>
    <row r="108" spans="1:19">
      <c r="A108" s="9">
        <v>5620</v>
      </c>
      <c r="B108" s="21" t="s">
        <v>111</v>
      </c>
      <c r="C108" s="84">
        <v>605.03</v>
      </c>
      <c r="D108" s="22">
        <v>3553995</v>
      </c>
      <c r="E108" s="22">
        <v>585764</v>
      </c>
      <c r="F108" s="22"/>
      <c r="G108" s="22">
        <v>3124186</v>
      </c>
      <c r="H108" s="22">
        <v>585764</v>
      </c>
      <c r="I108" s="22">
        <f t="shared" si="6"/>
        <v>3709950</v>
      </c>
      <c r="J108" s="22">
        <f t="shared" si="7"/>
        <v>3317808.2850000001</v>
      </c>
      <c r="K108" s="22">
        <f t="shared" si="8"/>
        <v>5483.7087169231281</v>
      </c>
      <c r="L108" s="22">
        <v>2453416</v>
      </c>
      <c r="M108" s="22">
        <v>585764</v>
      </c>
      <c r="N108" s="22">
        <f t="shared" si="9"/>
        <v>3039180</v>
      </c>
      <c r="O108" s="22">
        <f t="shared" si="10"/>
        <v>2717938.6740000001</v>
      </c>
      <c r="P108" s="22">
        <f t="shared" si="11"/>
        <v>4492.2378625853271</v>
      </c>
      <c r="Q108" s="22">
        <v>0</v>
      </c>
      <c r="R108" s="28"/>
      <c r="S108" s="11"/>
    </row>
    <row r="109" spans="1:19">
      <c r="A109" s="9">
        <v>5711</v>
      </c>
      <c r="B109" s="21" t="s">
        <v>112</v>
      </c>
      <c r="C109" s="84">
        <v>2203.8200000000002</v>
      </c>
      <c r="D109" s="22">
        <v>12945415</v>
      </c>
      <c r="E109" s="22">
        <v>684859</v>
      </c>
      <c r="F109" s="22"/>
      <c r="G109" s="22">
        <v>12908165</v>
      </c>
      <c r="H109" s="22">
        <v>684859</v>
      </c>
      <c r="I109" s="22">
        <f t="shared" si="6"/>
        <v>13593024</v>
      </c>
      <c r="J109" s="22">
        <f t="shared" si="7"/>
        <v>12156241.363200001</v>
      </c>
      <c r="K109" s="22">
        <f t="shared" si="8"/>
        <v>5515.9864976268482</v>
      </c>
      <c r="L109" s="22">
        <v>10912130</v>
      </c>
      <c r="M109" s="22">
        <v>684859</v>
      </c>
      <c r="N109" s="22">
        <f t="shared" si="9"/>
        <v>11596989</v>
      </c>
      <c r="O109" s="22">
        <f t="shared" si="10"/>
        <v>10371187.262700001</v>
      </c>
      <c r="P109" s="22">
        <f t="shared" si="11"/>
        <v>4706.0046930783819</v>
      </c>
      <c r="Q109" s="22">
        <v>0</v>
      </c>
      <c r="R109" s="28"/>
      <c r="S109" s="11"/>
    </row>
    <row r="110" spans="1:19">
      <c r="A110" s="9">
        <v>5712</v>
      </c>
      <c r="B110" s="21" t="s">
        <v>113</v>
      </c>
      <c r="C110" s="84">
        <v>1506.43</v>
      </c>
      <c r="D110" s="22">
        <v>8848890</v>
      </c>
      <c r="E110" s="22">
        <v>263100</v>
      </c>
      <c r="F110" s="22"/>
      <c r="G110" s="22">
        <v>9057179</v>
      </c>
      <c r="H110" s="22">
        <v>263100</v>
      </c>
      <c r="I110" s="22">
        <f t="shared" si="6"/>
        <v>9320279</v>
      </c>
      <c r="J110" s="22">
        <f t="shared" si="7"/>
        <v>8335125.5097000012</v>
      </c>
      <c r="K110" s="22">
        <f t="shared" si="8"/>
        <v>5533.0320756357751</v>
      </c>
      <c r="L110" s="22">
        <v>6611741</v>
      </c>
      <c r="M110" s="22">
        <v>263100</v>
      </c>
      <c r="N110" s="22">
        <f t="shared" si="9"/>
        <v>6874841</v>
      </c>
      <c r="O110" s="22">
        <f t="shared" si="10"/>
        <v>6148170.3063000003</v>
      </c>
      <c r="P110" s="22">
        <f t="shared" si="11"/>
        <v>4081.2850954242813</v>
      </c>
      <c r="Q110" s="22">
        <v>0</v>
      </c>
      <c r="R110" s="28"/>
      <c r="S110" s="11"/>
    </row>
    <row r="111" spans="1:19">
      <c r="A111" s="9">
        <v>5720</v>
      </c>
      <c r="B111" s="21" t="s">
        <v>114</v>
      </c>
      <c r="C111" s="84">
        <v>2146.25</v>
      </c>
      <c r="D111" s="22">
        <v>12607244</v>
      </c>
      <c r="E111" s="22">
        <v>0</v>
      </c>
      <c r="F111" s="22"/>
      <c r="G111" s="22">
        <v>13262782</v>
      </c>
      <c r="H111" s="22">
        <v>0</v>
      </c>
      <c r="I111" s="22">
        <f t="shared" si="6"/>
        <v>13262782</v>
      </c>
      <c r="J111" s="22">
        <f t="shared" si="7"/>
        <v>11860905.942600001</v>
      </c>
      <c r="K111" s="22">
        <f t="shared" si="8"/>
        <v>5526.3394024927202</v>
      </c>
      <c r="L111" s="22">
        <v>9681831</v>
      </c>
      <c r="M111" s="22">
        <v>0</v>
      </c>
      <c r="N111" s="22">
        <f t="shared" si="9"/>
        <v>9681831</v>
      </c>
      <c r="O111" s="22">
        <f t="shared" si="10"/>
        <v>8658461.4633000009</v>
      </c>
      <c r="P111" s="22">
        <f t="shared" si="11"/>
        <v>4034.2278221549218</v>
      </c>
      <c r="Q111" s="22">
        <v>0</v>
      </c>
      <c r="R111" s="28"/>
      <c r="S111" s="11"/>
    </row>
    <row r="112" spans="1:19">
      <c r="A112" s="9">
        <v>5800</v>
      </c>
      <c r="B112" s="21" t="s">
        <v>115</v>
      </c>
      <c r="C112" s="84">
        <v>3340.09</v>
      </c>
      <c r="D112" s="22">
        <v>19619956</v>
      </c>
      <c r="E112" s="22">
        <v>785188</v>
      </c>
      <c r="F112" s="22"/>
      <c r="G112" s="22">
        <v>19869767</v>
      </c>
      <c r="H112" s="22">
        <v>785188</v>
      </c>
      <c r="I112" s="22">
        <f t="shared" si="6"/>
        <v>20654955</v>
      </c>
      <c r="J112" s="22">
        <f t="shared" si="7"/>
        <v>18471726.256500002</v>
      </c>
      <c r="K112" s="22">
        <f t="shared" si="8"/>
        <v>5530.3079427500461</v>
      </c>
      <c r="L112" s="22">
        <v>17128028</v>
      </c>
      <c r="M112" s="22">
        <v>785188</v>
      </c>
      <c r="N112" s="22">
        <f t="shared" si="9"/>
        <v>17913216</v>
      </c>
      <c r="O112" s="22">
        <f t="shared" si="10"/>
        <v>16019789.068800002</v>
      </c>
      <c r="P112" s="22">
        <f t="shared" si="11"/>
        <v>4796.2147932540747</v>
      </c>
      <c r="Q112" s="22">
        <v>0</v>
      </c>
      <c r="R112" s="28"/>
      <c r="S112" s="11"/>
    </row>
    <row r="113" spans="1:19">
      <c r="A113" s="9">
        <v>5820</v>
      </c>
      <c r="B113" s="21" t="s">
        <v>116</v>
      </c>
      <c r="C113" s="84">
        <v>2201.3200000000002</v>
      </c>
      <c r="D113" s="22">
        <v>12930730</v>
      </c>
      <c r="E113" s="22">
        <v>0</v>
      </c>
      <c r="F113" s="22"/>
      <c r="G113" s="22">
        <v>13596254</v>
      </c>
      <c r="H113" s="22">
        <v>0</v>
      </c>
      <c r="I113" s="22">
        <f t="shared" si="6"/>
        <v>13596254</v>
      </c>
      <c r="J113" s="22">
        <f t="shared" si="7"/>
        <v>12159129.952200001</v>
      </c>
      <c r="K113" s="22">
        <f t="shared" si="8"/>
        <v>5523.5631131321206</v>
      </c>
      <c r="L113" s="22">
        <v>11540863</v>
      </c>
      <c r="M113" s="22">
        <v>0</v>
      </c>
      <c r="N113" s="22">
        <f t="shared" si="9"/>
        <v>11540863</v>
      </c>
      <c r="O113" s="22">
        <f t="shared" si="10"/>
        <v>10320993.780900002</v>
      </c>
      <c r="P113" s="22">
        <f t="shared" si="11"/>
        <v>4688.5476808914655</v>
      </c>
      <c r="Q113" s="22">
        <v>0</v>
      </c>
      <c r="R113" s="28"/>
      <c r="S113" s="11"/>
    </row>
    <row r="114" spans="1:19">
      <c r="A114" s="9">
        <v>5900</v>
      </c>
      <c r="B114" s="21" t="s">
        <v>117</v>
      </c>
      <c r="C114" s="84">
        <v>2180.89</v>
      </c>
      <c r="D114" s="22">
        <v>12810722</v>
      </c>
      <c r="E114" s="22">
        <v>242540</v>
      </c>
      <c r="F114" s="22"/>
      <c r="G114" s="22">
        <v>13235468</v>
      </c>
      <c r="H114" s="22">
        <v>242540</v>
      </c>
      <c r="I114" s="22">
        <f t="shared" si="6"/>
        <v>13478008</v>
      </c>
      <c r="J114" s="22">
        <f t="shared" si="7"/>
        <v>12053382.554400001</v>
      </c>
      <c r="K114" s="22">
        <f t="shared" si="8"/>
        <v>5526.8182046779075</v>
      </c>
      <c r="L114" s="22">
        <v>11298876</v>
      </c>
      <c r="M114" s="22">
        <v>242540</v>
      </c>
      <c r="N114" s="22">
        <f t="shared" si="9"/>
        <v>11541416</v>
      </c>
      <c r="O114" s="22">
        <f t="shared" si="10"/>
        <v>10321488.3288</v>
      </c>
      <c r="P114" s="22">
        <f t="shared" si="11"/>
        <v>4732.6955182517231</v>
      </c>
      <c r="Q114" s="22">
        <v>0</v>
      </c>
      <c r="R114" s="28"/>
      <c r="S114" s="11"/>
    </row>
    <row r="115" spans="1:19">
      <c r="A115" s="9">
        <v>5920</v>
      </c>
      <c r="B115" s="21" t="s">
        <v>118</v>
      </c>
      <c r="C115" s="84">
        <v>713.43</v>
      </c>
      <c r="D115" s="22">
        <v>4190745</v>
      </c>
      <c r="E115" s="22">
        <v>155604</v>
      </c>
      <c r="F115" s="22"/>
      <c r="G115" s="22">
        <v>4256297</v>
      </c>
      <c r="H115" s="22">
        <v>155604</v>
      </c>
      <c r="I115" s="22">
        <f t="shared" si="6"/>
        <v>4411901</v>
      </c>
      <c r="J115" s="22">
        <f t="shared" si="7"/>
        <v>3945563.0643000002</v>
      </c>
      <c r="K115" s="22">
        <f t="shared" si="8"/>
        <v>5530.4137256633458</v>
      </c>
      <c r="L115" s="22">
        <v>3107097</v>
      </c>
      <c r="M115" s="22">
        <v>155604</v>
      </c>
      <c r="N115" s="22">
        <f t="shared" si="9"/>
        <v>3262701</v>
      </c>
      <c r="O115" s="22">
        <f t="shared" si="10"/>
        <v>2917833.5043000001</v>
      </c>
      <c r="P115" s="22">
        <f t="shared" si="11"/>
        <v>4089.8665661662676</v>
      </c>
      <c r="Q115" s="22">
        <v>0</v>
      </c>
      <c r="R115" s="28"/>
      <c r="S115" s="11"/>
    </row>
    <row r="116" spans="1:19">
      <c r="A116" s="7">
        <v>5921</v>
      </c>
      <c r="B116" s="85" t="s">
        <v>119</v>
      </c>
      <c r="C116" s="84">
        <v>1212.27</v>
      </c>
      <c r="D116" s="22">
        <v>7120971</v>
      </c>
      <c r="E116" s="22">
        <v>0</v>
      </c>
      <c r="F116" s="22"/>
      <c r="G116" s="22">
        <v>7501900</v>
      </c>
      <c r="H116" s="22">
        <v>0</v>
      </c>
      <c r="I116" s="22">
        <f t="shared" si="6"/>
        <v>7501900</v>
      </c>
      <c r="J116" s="22">
        <f t="shared" si="7"/>
        <v>6708949.1700000009</v>
      </c>
      <c r="K116" s="22">
        <f t="shared" si="8"/>
        <v>5534.2037417407018</v>
      </c>
      <c r="L116" s="22">
        <v>6260689</v>
      </c>
      <c r="M116" s="22">
        <v>0</v>
      </c>
      <c r="N116" s="22">
        <f t="shared" si="9"/>
        <v>6260689</v>
      </c>
      <c r="O116" s="22">
        <f t="shared" si="10"/>
        <v>5598934.1727000009</v>
      </c>
      <c r="P116" s="22">
        <f t="shared" si="11"/>
        <v>4618.5537650028464</v>
      </c>
      <c r="Q116" s="22">
        <v>0</v>
      </c>
      <c r="R116" s="28"/>
      <c r="S116" s="11"/>
    </row>
    <row r="117" spans="1:19">
      <c r="A117" s="7">
        <v>6000</v>
      </c>
      <c r="B117" s="85" t="s">
        <v>120</v>
      </c>
      <c r="C117" s="84">
        <v>860.96</v>
      </c>
      <c r="D117" s="22">
        <v>5057348</v>
      </c>
      <c r="E117" s="22">
        <v>173168</v>
      </c>
      <c r="F117" s="22"/>
      <c r="G117" s="22">
        <v>5146748</v>
      </c>
      <c r="H117" s="22">
        <v>173168</v>
      </c>
      <c r="I117" s="22">
        <f t="shared" si="6"/>
        <v>5319916</v>
      </c>
      <c r="J117" s="22">
        <f t="shared" si="7"/>
        <v>4757600.8788000001</v>
      </c>
      <c r="K117" s="22">
        <f t="shared" si="8"/>
        <v>5525.9255700613267</v>
      </c>
      <c r="L117" s="22">
        <v>3757126</v>
      </c>
      <c r="M117" s="22">
        <v>173168</v>
      </c>
      <c r="N117" s="22">
        <f t="shared" si="9"/>
        <v>3930294</v>
      </c>
      <c r="O117" s="22">
        <f t="shared" si="10"/>
        <v>3514861.9242000002</v>
      </c>
      <c r="P117" s="22">
        <f t="shared" si="11"/>
        <v>4082.4915492008922</v>
      </c>
      <c r="Q117" s="22">
        <v>0</v>
      </c>
      <c r="R117" s="28"/>
      <c r="S117" s="11"/>
    </row>
    <row r="118" spans="1:19">
      <c r="A118" s="9">
        <v>6100</v>
      </c>
      <c r="B118" s="21" t="s">
        <v>121</v>
      </c>
      <c r="C118" s="84">
        <v>17795.95</v>
      </c>
      <c r="D118" s="22">
        <v>104534834</v>
      </c>
      <c r="E118" s="22">
        <v>3624190</v>
      </c>
      <c r="F118" s="22"/>
      <c r="G118" s="22">
        <v>106310025</v>
      </c>
      <c r="H118" s="22">
        <v>3624190</v>
      </c>
      <c r="I118" s="22">
        <f t="shared" si="6"/>
        <v>109934215</v>
      </c>
      <c r="J118" s="22">
        <f t="shared" si="7"/>
        <v>98314168.474500015</v>
      </c>
      <c r="K118" s="22">
        <f t="shared" si="8"/>
        <v>5524.5248764185117</v>
      </c>
      <c r="L118" s="22">
        <v>77606318</v>
      </c>
      <c r="M118" s="22">
        <v>3624190</v>
      </c>
      <c r="N118" s="22">
        <f t="shared" si="9"/>
        <v>81230508</v>
      </c>
      <c r="O118" s="22">
        <f t="shared" si="10"/>
        <v>72644443.304400012</v>
      </c>
      <c r="P118" s="22">
        <f t="shared" si="11"/>
        <v>4082.077287495189</v>
      </c>
      <c r="Q118" s="22">
        <v>0</v>
      </c>
      <c r="R118" s="28"/>
      <c r="S118" s="11"/>
    </row>
    <row r="119" spans="1:19">
      <c r="A119" s="7">
        <v>6120</v>
      </c>
      <c r="B119" s="85" t="s">
        <v>122</v>
      </c>
      <c r="C119" s="84">
        <v>3994.61</v>
      </c>
      <c r="D119" s="22">
        <v>23464659</v>
      </c>
      <c r="E119" s="22">
        <v>0</v>
      </c>
      <c r="F119" s="22"/>
      <c r="G119" s="22">
        <v>24649739</v>
      </c>
      <c r="H119" s="22">
        <v>0</v>
      </c>
      <c r="I119" s="22">
        <f t="shared" si="6"/>
        <v>24649739</v>
      </c>
      <c r="J119" s="22">
        <f t="shared" si="7"/>
        <v>22044261.587700002</v>
      </c>
      <c r="K119" s="22">
        <f t="shared" si="8"/>
        <v>5518.5015778010875</v>
      </c>
      <c r="L119" s="22">
        <v>18928184</v>
      </c>
      <c r="M119" s="22">
        <v>0</v>
      </c>
      <c r="N119" s="22">
        <f t="shared" si="9"/>
        <v>18928184</v>
      </c>
      <c r="O119" s="22">
        <f t="shared" si="10"/>
        <v>16927474.951200001</v>
      </c>
      <c r="P119" s="22">
        <f t="shared" si="11"/>
        <v>4237.5788753345132</v>
      </c>
      <c r="Q119" s="22">
        <v>0</v>
      </c>
      <c r="R119" s="28"/>
      <c r="S119" s="11"/>
    </row>
    <row r="120" spans="1:19">
      <c r="A120" s="9">
        <v>6200</v>
      </c>
      <c r="B120" s="21" t="s">
        <v>123</v>
      </c>
      <c r="C120" s="84">
        <v>3653.55</v>
      </c>
      <c r="D120" s="22">
        <v>21461245</v>
      </c>
      <c r="E120" s="22">
        <v>1355209</v>
      </c>
      <c r="F120" s="22"/>
      <c r="G120" s="22">
        <v>21217691</v>
      </c>
      <c r="H120" s="22">
        <v>1355209</v>
      </c>
      <c r="I120" s="22">
        <f t="shared" si="6"/>
        <v>22572900</v>
      </c>
      <c r="J120" s="22">
        <f t="shared" si="7"/>
        <v>20186944.470000003</v>
      </c>
      <c r="K120" s="22">
        <f t="shared" si="8"/>
        <v>5525.2957999753671</v>
      </c>
      <c r="L120" s="22">
        <v>18279345</v>
      </c>
      <c r="M120" s="22">
        <v>1355209</v>
      </c>
      <c r="N120" s="22">
        <f t="shared" si="9"/>
        <v>19634554</v>
      </c>
      <c r="O120" s="22">
        <f t="shared" si="10"/>
        <v>17559181.642200001</v>
      </c>
      <c r="P120" s="22">
        <f t="shared" si="11"/>
        <v>4806.0603090692612</v>
      </c>
      <c r="Q120" s="22">
        <v>0</v>
      </c>
      <c r="R120" s="28"/>
      <c r="S120" s="11"/>
    </row>
    <row r="121" spans="1:19">
      <c r="A121" s="9">
        <v>6220</v>
      </c>
      <c r="B121" s="21" t="s">
        <v>124</v>
      </c>
      <c r="C121" s="84">
        <v>1574.33</v>
      </c>
      <c r="D121" s="22">
        <v>9247740</v>
      </c>
      <c r="E121" s="22">
        <v>453067</v>
      </c>
      <c r="F121" s="22"/>
      <c r="G121" s="22">
        <v>9267530</v>
      </c>
      <c r="H121" s="22">
        <v>453067</v>
      </c>
      <c r="I121" s="22">
        <f t="shared" si="6"/>
        <v>9720597</v>
      </c>
      <c r="J121" s="22">
        <f t="shared" si="7"/>
        <v>8693129.8971000016</v>
      </c>
      <c r="K121" s="22">
        <f t="shared" si="8"/>
        <v>5521.7965084194557</v>
      </c>
      <c r="L121" s="22">
        <v>6765297</v>
      </c>
      <c r="M121" s="22">
        <v>453067</v>
      </c>
      <c r="N121" s="22">
        <f t="shared" si="9"/>
        <v>7218364</v>
      </c>
      <c r="O121" s="22">
        <f t="shared" si="10"/>
        <v>6455382.9252000004</v>
      </c>
      <c r="P121" s="22">
        <f t="shared" si="11"/>
        <v>4100.400122718871</v>
      </c>
      <c r="Q121" s="22">
        <v>0</v>
      </c>
      <c r="R121" s="28"/>
      <c r="S121" s="11"/>
    </row>
    <row r="122" spans="1:19">
      <c r="A122" s="9">
        <v>6312</v>
      </c>
      <c r="B122" s="21" t="s">
        <v>125</v>
      </c>
      <c r="C122" s="84">
        <v>687.7</v>
      </c>
      <c r="D122" s="22">
        <v>4039605</v>
      </c>
      <c r="E122" s="22">
        <v>360434</v>
      </c>
      <c r="F122" s="22"/>
      <c r="G122" s="22">
        <v>3880062</v>
      </c>
      <c r="H122" s="22">
        <v>360434</v>
      </c>
      <c r="I122" s="22">
        <f t="shared" si="6"/>
        <v>4240496</v>
      </c>
      <c r="J122" s="22">
        <f t="shared" si="7"/>
        <v>3792275.5728000002</v>
      </c>
      <c r="K122" s="22">
        <f t="shared" si="8"/>
        <v>5514.4329981096407</v>
      </c>
      <c r="L122" s="22">
        <v>2832445</v>
      </c>
      <c r="M122" s="22">
        <v>360434</v>
      </c>
      <c r="N122" s="22">
        <f t="shared" si="9"/>
        <v>3192879</v>
      </c>
      <c r="O122" s="22">
        <f t="shared" si="10"/>
        <v>2855391.6897000005</v>
      </c>
      <c r="P122" s="22">
        <f t="shared" si="11"/>
        <v>4152.0891227279344</v>
      </c>
      <c r="Q122" s="22">
        <v>356192</v>
      </c>
      <c r="R122" s="28"/>
      <c r="S122" s="11"/>
    </row>
    <row r="123" spans="1:19">
      <c r="A123" s="9">
        <v>6400</v>
      </c>
      <c r="B123" s="21" t="s">
        <v>126</v>
      </c>
      <c r="C123" s="84">
        <v>3269.22</v>
      </c>
      <c r="D123" s="22">
        <v>19203660</v>
      </c>
      <c r="E123" s="22">
        <v>0</v>
      </c>
      <c r="F123" s="22"/>
      <c r="G123" s="22">
        <v>20133808</v>
      </c>
      <c r="H123" s="22">
        <v>0</v>
      </c>
      <c r="I123" s="22">
        <f t="shared" si="6"/>
        <v>20133808</v>
      </c>
      <c r="J123" s="22">
        <f t="shared" si="7"/>
        <v>18005664.494400002</v>
      </c>
      <c r="K123" s="22">
        <f t="shared" si="8"/>
        <v>5507.6331646080725</v>
      </c>
      <c r="L123" s="22">
        <v>14706753</v>
      </c>
      <c r="M123" s="22">
        <v>0</v>
      </c>
      <c r="N123" s="22">
        <f t="shared" si="9"/>
        <v>14706753</v>
      </c>
      <c r="O123" s="22">
        <f t="shared" si="10"/>
        <v>13152249.207900001</v>
      </c>
      <c r="P123" s="22">
        <f t="shared" si="11"/>
        <v>4023.0541865949681</v>
      </c>
      <c r="Q123" s="22">
        <v>0</v>
      </c>
      <c r="R123" s="28"/>
      <c r="S123" s="11"/>
    </row>
    <row r="124" spans="1:19">
      <c r="A124" s="9">
        <v>6500</v>
      </c>
      <c r="B124" s="21" t="s">
        <v>127</v>
      </c>
      <c r="C124" s="84">
        <v>2458.52</v>
      </c>
      <c r="D124" s="22">
        <v>14441543</v>
      </c>
      <c r="E124" s="22">
        <v>841462</v>
      </c>
      <c r="F124" s="22"/>
      <c r="G124" s="22">
        <v>14320527</v>
      </c>
      <c r="H124" s="22">
        <v>841462</v>
      </c>
      <c r="I124" s="22">
        <f t="shared" si="6"/>
        <v>15161989</v>
      </c>
      <c r="J124" s="22">
        <f t="shared" si="7"/>
        <v>13559366.762700001</v>
      </c>
      <c r="K124" s="22">
        <f t="shared" si="8"/>
        <v>5515.2558298081776</v>
      </c>
      <c r="L124" s="22">
        <v>10453985</v>
      </c>
      <c r="M124" s="22">
        <v>841462</v>
      </c>
      <c r="N124" s="22">
        <f t="shared" si="9"/>
        <v>11295447</v>
      </c>
      <c r="O124" s="22">
        <f t="shared" si="10"/>
        <v>10101518.2521</v>
      </c>
      <c r="P124" s="22">
        <f t="shared" si="11"/>
        <v>4108.7801816133288</v>
      </c>
      <c r="Q124" s="22">
        <v>0</v>
      </c>
      <c r="R124" s="28"/>
      <c r="S124" s="11"/>
    </row>
    <row r="125" spans="1:19">
      <c r="A125" s="9">
        <v>6600</v>
      </c>
      <c r="B125" s="21" t="s">
        <v>128</v>
      </c>
      <c r="C125" s="84">
        <v>2354.0500000000002</v>
      </c>
      <c r="D125" s="22">
        <v>13827878</v>
      </c>
      <c r="E125" s="22">
        <v>1305808</v>
      </c>
      <c r="F125" s="22"/>
      <c r="G125" s="22">
        <v>13207566</v>
      </c>
      <c r="H125" s="22">
        <v>1305808</v>
      </c>
      <c r="I125" s="22">
        <f t="shared" si="6"/>
        <v>14513374</v>
      </c>
      <c r="J125" s="22">
        <f t="shared" si="7"/>
        <v>12979310.368200002</v>
      </c>
      <c r="K125" s="22">
        <f t="shared" si="8"/>
        <v>5513.6086184235683</v>
      </c>
      <c r="L125" s="22">
        <v>10175645</v>
      </c>
      <c r="M125" s="22">
        <v>1305808</v>
      </c>
      <c r="N125" s="22">
        <f t="shared" si="9"/>
        <v>11481453</v>
      </c>
      <c r="O125" s="22">
        <f t="shared" si="10"/>
        <v>10267863.417900002</v>
      </c>
      <c r="P125" s="22">
        <f t="shared" si="11"/>
        <v>4361.7864607378779</v>
      </c>
      <c r="Q125" s="22">
        <v>0</v>
      </c>
      <c r="R125" s="28"/>
      <c r="S125" s="11"/>
    </row>
    <row r="126" spans="1:19">
      <c r="A126" s="9">
        <v>6711</v>
      </c>
      <c r="B126" s="21" t="s">
        <v>129</v>
      </c>
      <c r="C126" s="84">
        <v>3092.97</v>
      </c>
      <c r="D126" s="22">
        <v>18168353</v>
      </c>
      <c r="E126" s="22">
        <v>1137985</v>
      </c>
      <c r="F126" s="22"/>
      <c r="G126" s="22">
        <v>17955229</v>
      </c>
      <c r="H126" s="22">
        <v>1137985</v>
      </c>
      <c r="I126" s="22">
        <f t="shared" si="6"/>
        <v>19093214</v>
      </c>
      <c r="J126" s="22">
        <f t="shared" si="7"/>
        <v>17075061.280200001</v>
      </c>
      <c r="K126" s="22">
        <f t="shared" si="8"/>
        <v>5520.6035882016322</v>
      </c>
      <c r="L126" s="22">
        <v>13107317</v>
      </c>
      <c r="M126" s="22">
        <v>1137985</v>
      </c>
      <c r="N126" s="22">
        <f t="shared" si="9"/>
        <v>14245302</v>
      </c>
      <c r="O126" s="22">
        <f t="shared" si="10"/>
        <v>12739573.578600001</v>
      </c>
      <c r="P126" s="22">
        <f t="shared" si="11"/>
        <v>4118.8804219245585</v>
      </c>
      <c r="Q126" s="22">
        <v>361145</v>
      </c>
      <c r="R126" s="28"/>
      <c r="S126" s="11"/>
    </row>
    <row r="127" spans="1:19">
      <c r="A127" s="9">
        <v>6811</v>
      </c>
      <c r="B127" s="21" t="s">
        <v>130</v>
      </c>
      <c r="C127" s="84">
        <v>903.33</v>
      </c>
      <c r="D127" s="22">
        <v>5306233</v>
      </c>
      <c r="E127" s="22">
        <v>415709</v>
      </c>
      <c r="F127" s="22"/>
      <c r="G127" s="22">
        <v>5170420</v>
      </c>
      <c r="H127" s="22">
        <v>415709</v>
      </c>
      <c r="I127" s="22">
        <f t="shared" si="6"/>
        <v>5586129</v>
      </c>
      <c r="J127" s="22">
        <f t="shared" si="7"/>
        <v>4995675.1647000005</v>
      </c>
      <c r="K127" s="22">
        <f t="shared" si="8"/>
        <v>5530.2881169672219</v>
      </c>
      <c r="L127" s="22">
        <v>3775538</v>
      </c>
      <c r="M127" s="22">
        <v>415709</v>
      </c>
      <c r="N127" s="22">
        <f t="shared" si="9"/>
        <v>4191247</v>
      </c>
      <c r="O127" s="22">
        <f t="shared" si="10"/>
        <v>3748232.1921000006</v>
      </c>
      <c r="P127" s="22">
        <f t="shared" si="11"/>
        <v>4149.3498412540275</v>
      </c>
      <c r="Q127" s="22">
        <v>213837</v>
      </c>
      <c r="R127" s="28"/>
      <c r="S127" s="11"/>
    </row>
    <row r="128" spans="1:19">
      <c r="A128" s="7">
        <v>6812</v>
      </c>
      <c r="B128" s="85" t="s">
        <v>131</v>
      </c>
      <c r="C128" s="84">
        <v>606.05999999999995</v>
      </c>
      <c r="D128" s="22">
        <v>3560045</v>
      </c>
      <c r="E128" s="22">
        <v>88346</v>
      </c>
      <c r="F128" s="22"/>
      <c r="G128" s="22">
        <v>3649681</v>
      </c>
      <c r="H128" s="22">
        <v>88346</v>
      </c>
      <c r="I128" s="22">
        <f t="shared" si="6"/>
        <v>3738027</v>
      </c>
      <c r="J128" s="22">
        <f t="shared" si="7"/>
        <v>3342917.5461000004</v>
      </c>
      <c r="K128" s="22">
        <f t="shared" si="8"/>
        <v>5515.8194668844681</v>
      </c>
      <c r="L128" s="22">
        <v>2664267</v>
      </c>
      <c r="M128" s="22">
        <v>88346</v>
      </c>
      <c r="N128" s="22">
        <f t="shared" si="9"/>
        <v>2752613</v>
      </c>
      <c r="O128" s="22">
        <f t="shared" si="10"/>
        <v>2461661.8059</v>
      </c>
      <c r="P128" s="22">
        <f t="shared" si="11"/>
        <v>4061.7460414810421</v>
      </c>
      <c r="Q128" s="22">
        <v>691329</v>
      </c>
      <c r="R128" s="28"/>
      <c r="S128" s="11"/>
    </row>
    <row r="129" spans="1:19">
      <c r="A129" s="9">
        <v>6900</v>
      </c>
      <c r="B129" s="21" t="s">
        <v>132</v>
      </c>
      <c r="C129" s="84">
        <v>2089.15</v>
      </c>
      <c r="D129" s="22">
        <v>12271834</v>
      </c>
      <c r="E129" s="22">
        <v>786187</v>
      </c>
      <c r="F129" s="22"/>
      <c r="G129" s="22">
        <v>12101536</v>
      </c>
      <c r="H129" s="22">
        <v>786187</v>
      </c>
      <c r="I129" s="22">
        <f t="shared" si="6"/>
        <v>12887723</v>
      </c>
      <c r="J129" s="22">
        <f t="shared" si="7"/>
        <v>11525490.678900002</v>
      </c>
      <c r="K129" s="22">
        <f t="shared" si="8"/>
        <v>5516.8325294497763</v>
      </c>
      <c r="L129" s="22">
        <v>9520382</v>
      </c>
      <c r="M129" s="22">
        <v>786187</v>
      </c>
      <c r="N129" s="22">
        <f t="shared" si="9"/>
        <v>10306569</v>
      </c>
      <c r="O129" s="22">
        <f t="shared" si="10"/>
        <v>9217164.6567000002</v>
      </c>
      <c r="P129" s="22">
        <f t="shared" si="11"/>
        <v>4411.9209519182441</v>
      </c>
      <c r="Q129" s="22">
        <v>0</v>
      </c>
      <c r="R129" s="28"/>
      <c r="S129" s="11"/>
    </row>
    <row r="130" spans="1:19">
      <c r="A130" s="9">
        <v>6920</v>
      </c>
      <c r="B130" s="21" t="s">
        <v>133</v>
      </c>
      <c r="C130" s="84">
        <v>1535.75</v>
      </c>
      <c r="D130" s="22">
        <v>9021118</v>
      </c>
      <c r="E130" s="22">
        <v>0</v>
      </c>
      <c r="F130" s="22"/>
      <c r="G130" s="22">
        <v>9513359</v>
      </c>
      <c r="H130" s="22">
        <v>0</v>
      </c>
      <c r="I130" s="22">
        <f t="shared" si="6"/>
        <v>9513359</v>
      </c>
      <c r="J130" s="22">
        <f t="shared" si="7"/>
        <v>8507796.9537000004</v>
      </c>
      <c r="K130" s="22">
        <f t="shared" si="8"/>
        <v>5539.8319737587499</v>
      </c>
      <c r="L130" s="22">
        <v>7252020</v>
      </c>
      <c r="M130" s="22">
        <v>0</v>
      </c>
      <c r="N130" s="22">
        <f t="shared" si="9"/>
        <v>7252020</v>
      </c>
      <c r="O130" s="22">
        <f t="shared" si="10"/>
        <v>6485481.4860000005</v>
      </c>
      <c r="P130" s="22">
        <f t="shared" si="11"/>
        <v>4223.0060139996749</v>
      </c>
      <c r="Q130" s="22">
        <v>0</v>
      </c>
      <c r="R130" s="28"/>
      <c r="S130" s="11"/>
    </row>
    <row r="131" spans="1:19">
      <c r="A131" s="9">
        <v>7011</v>
      </c>
      <c r="B131" s="21" t="s">
        <v>134</v>
      </c>
      <c r="C131" s="84">
        <v>1171.4100000000001</v>
      </c>
      <c r="D131" s="22">
        <v>6880956</v>
      </c>
      <c r="E131" s="22">
        <v>68609</v>
      </c>
      <c r="F131" s="22"/>
      <c r="G131" s="22">
        <v>7182115</v>
      </c>
      <c r="H131" s="22">
        <v>68609</v>
      </c>
      <c r="I131" s="22">
        <f t="shared" si="6"/>
        <v>7250724</v>
      </c>
      <c r="J131" s="22">
        <f t="shared" si="7"/>
        <v>6484322.4732000008</v>
      </c>
      <c r="K131" s="22">
        <f t="shared" si="8"/>
        <v>5535.4849909083923</v>
      </c>
      <c r="L131" s="22">
        <v>6100906</v>
      </c>
      <c r="M131" s="22">
        <v>68609</v>
      </c>
      <c r="N131" s="22">
        <f t="shared" si="9"/>
        <v>6169515</v>
      </c>
      <c r="O131" s="22">
        <f t="shared" si="10"/>
        <v>5517397.2645000005</v>
      </c>
      <c r="P131" s="22">
        <f t="shared" si="11"/>
        <v>4710.0479460649985</v>
      </c>
      <c r="Q131" s="22">
        <v>0</v>
      </c>
      <c r="R131" s="28"/>
      <c r="S131" s="11"/>
    </row>
    <row r="132" spans="1:19">
      <c r="A132" s="9">
        <v>7012</v>
      </c>
      <c r="B132" s="21" t="s">
        <v>135</v>
      </c>
      <c r="C132" s="84">
        <v>2410.02</v>
      </c>
      <c r="D132" s="22">
        <v>14156650</v>
      </c>
      <c r="E132" s="22">
        <v>755524</v>
      </c>
      <c r="F132" s="22"/>
      <c r="G132" s="22">
        <v>14145656</v>
      </c>
      <c r="H132" s="22">
        <v>755524</v>
      </c>
      <c r="I132" s="22">
        <f t="shared" si="6"/>
        <v>14901180</v>
      </c>
      <c r="J132" s="22">
        <f t="shared" si="7"/>
        <v>13326125.274000002</v>
      </c>
      <c r="K132" s="22">
        <f t="shared" si="8"/>
        <v>5529.4666741354849</v>
      </c>
      <c r="L132" s="22">
        <v>11917302</v>
      </c>
      <c r="M132" s="22">
        <v>755524</v>
      </c>
      <c r="N132" s="22">
        <f t="shared" si="9"/>
        <v>12672826</v>
      </c>
      <c r="O132" s="22">
        <f t="shared" si="10"/>
        <v>11333308.291800002</v>
      </c>
      <c r="P132" s="22">
        <f t="shared" si="11"/>
        <v>4702.5785229168232</v>
      </c>
      <c r="Q132" s="22">
        <v>0</v>
      </c>
      <c r="R132" s="28"/>
      <c r="S132" s="11"/>
    </row>
    <row r="133" spans="1:19">
      <c r="A133" s="9">
        <v>7100</v>
      </c>
      <c r="B133" s="21" t="s">
        <v>136</v>
      </c>
      <c r="C133" s="84">
        <v>2782.49</v>
      </c>
      <c r="D133" s="22">
        <v>16344569</v>
      </c>
      <c r="E133" s="22">
        <v>328949</v>
      </c>
      <c r="F133" s="22"/>
      <c r="G133" s="22">
        <v>16852665</v>
      </c>
      <c r="H133" s="22">
        <v>328949</v>
      </c>
      <c r="I133" s="22">
        <f t="shared" si="6"/>
        <v>17181614</v>
      </c>
      <c r="J133" s="22">
        <f t="shared" si="7"/>
        <v>15365517.400200002</v>
      </c>
      <c r="K133" s="22">
        <f t="shared" si="8"/>
        <v>5522.2183728243417</v>
      </c>
      <c r="L133" s="22">
        <v>12687025</v>
      </c>
      <c r="M133" s="22">
        <v>328949</v>
      </c>
      <c r="N133" s="22">
        <f t="shared" si="9"/>
        <v>13015974</v>
      </c>
      <c r="O133" s="22">
        <f t="shared" si="10"/>
        <v>11640185.548200002</v>
      </c>
      <c r="P133" s="22">
        <f t="shared" si="11"/>
        <v>4183.3701282664097</v>
      </c>
      <c r="Q133" s="22">
        <v>0</v>
      </c>
      <c r="R133" s="28"/>
      <c r="S133" s="11"/>
    </row>
    <row r="134" spans="1:19">
      <c r="A134" s="9">
        <v>7200</v>
      </c>
      <c r="B134" s="21" t="s">
        <v>137</v>
      </c>
      <c r="C134" s="84">
        <v>1617.05</v>
      </c>
      <c r="D134" s="22">
        <v>9498681</v>
      </c>
      <c r="E134" s="22">
        <v>355264</v>
      </c>
      <c r="F134" s="22"/>
      <c r="G134" s="22">
        <v>9665028</v>
      </c>
      <c r="H134" s="22">
        <v>355264</v>
      </c>
      <c r="I134" s="22">
        <f t="shared" ref="I134:I150" si="12">SUM(H134+G134)</f>
        <v>10020292</v>
      </c>
      <c r="J134" s="22">
        <f t="shared" ref="J134:J150" si="13">SUM(I134*89.43%)</f>
        <v>8961147.1356000006</v>
      </c>
      <c r="K134" s="22">
        <f t="shared" ref="K134:K150" si="14">J134/C134</f>
        <v>5541.6636069385613</v>
      </c>
      <c r="L134" s="22">
        <v>7055470</v>
      </c>
      <c r="M134" s="22">
        <v>355264</v>
      </c>
      <c r="N134" s="22">
        <f t="shared" ref="N134:N150" si="15">M134+L134</f>
        <v>7410734</v>
      </c>
      <c r="O134" s="22">
        <f t="shared" ref="O134:O150" si="16">SUM(N134*89.43%)</f>
        <v>6627419.4162000008</v>
      </c>
      <c r="P134" s="22">
        <f t="shared" ref="P134:P150" si="17">O134/C134</f>
        <v>4098.4628899539293</v>
      </c>
      <c r="Q134" s="22">
        <v>0</v>
      </c>
      <c r="R134" s="28"/>
      <c r="S134" s="11"/>
    </row>
    <row r="135" spans="1:19">
      <c r="A135" s="9">
        <v>7300</v>
      </c>
      <c r="B135" s="21" t="s">
        <v>138</v>
      </c>
      <c r="C135" s="84">
        <v>2691.9</v>
      </c>
      <c r="D135" s="22">
        <v>15812436</v>
      </c>
      <c r="E135" s="22">
        <v>21088</v>
      </c>
      <c r="F135" s="22"/>
      <c r="G135" s="22">
        <v>16642784</v>
      </c>
      <c r="H135" s="22">
        <v>21088</v>
      </c>
      <c r="I135" s="22">
        <f t="shared" si="12"/>
        <v>16663872</v>
      </c>
      <c r="J135" s="22">
        <f t="shared" si="13"/>
        <v>14902500.729600001</v>
      </c>
      <c r="K135" s="22">
        <f t="shared" si="14"/>
        <v>5536.0528732865268</v>
      </c>
      <c r="L135" s="22">
        <v>14262859</v>
      </c>
      <c r="M135" s="22">
        <v>21088</v>
      </c>
      <c r="N135" s="22">
        <f t="shared" si="15"/>
        <v>14283947</v>
      </c>
      <c r="O135" s="22">
        <f t="shared" si="16"/>
        <v>12774133.802100001</v>
      </c>
      <c r="P135" s="22">
        <f t="shared" si="17"/>
        <v>4745.3968580185001</v>
      </c>
      <c r="Q135" s="22">
        <v>0</v>
      </c>
      <c r="R135" s="28"/>
      <c r="S135" s="11"/>
    </row>
    <row r="136" spans="1:19">
      <c r="A136" s="9">
        <v>7320</v>
      </c>
      <c r="B136" s="21" t="s">
        <v>139</v>
      </c>
      <c r="C136" s="84">
        <v>2002.72</v>
      </c>
      <c r="D136" s="22">
        <v>11764137</v>
      </c>
      <c r="E136" s="22">
        <v>368833</v>
      </c>
      <c r="F136" s="22"/>
      <c r="G136" s="22">
        <v>12007669</v>
      </c>
      <c r="H136" s="22">
        <v>368833</v>
      </c>
      <c r="I136" s="22">
        <f t="shared" si="12"/>
        <v>12376502</v>
      </c>
      <c r="J136" s="22">
        <f t="shared" si="13"/>
        <v>11068305.738600001</v>
      </c>
      <c r="K136" s="22">
        <f t="shared" si="14"/>
        <v>5526.636643464888</v>
      </c>
      <c r="L136" s="22">
        <v>9511947</v>
      </c>
      <c r="M136" s="22">
        <v>368833</v>
      </c>
      <c r="N136" s="22">
        <f t="shared" si="15"/>
        <v>9880780</v>
      </c>
      <c r="O136" s="22">
        <f t="shared" si="16"/>
        <v>8836381.5540000014</v>
      </c>
      <c r="P136" s="22">
        <f t="shared" si="17"/>
        <v>4412.1901983302714</v>
      </c>
      <c r="Q136" s="22">
        <v>0</v>
      </c>
      <c r="R136" s="28"/>
      <c r="S136" s="11"/>
    </row>
    <row r="137" spans="1:19">
      <c r="A137" s="9">
        <v>7400</v>
      </c>
      <c r="B137" s="21" t="s">
        <v>140</v>
      </c>
      <c r="C137" s="84">
        <v>1662.5</v>
      </c>
      <c r="D137" s="22">
        <v>9765658</v>
      </c>
      <c r="E137" s="22">
        <v>562326</v>
      </c>
      <c r="F137" s="22"/>
      <c r="G137" s="22">
        <v>9695867</v>
      </c>
      <c r="H137" s="22">
        <v>562326</v>
      </c>
      <c r="I137" s="22">
        <f t="shared" si="12"/>
        <v>10258193</v>
      </c>
      <c r="J137" s="22">
        <f t="shared" si="13"/>
        <v>9173901.9999000002</v>
      </c>
      <c r="K137" s="22">
        <f t="shared" si="14"/>
        <v>5518.1365412932328</v>
      </c>
      <c r="L137" s="22">
        <v>7077983</v>
      </c>
      <c r="M137" s="22">
        <v>562326</v>
      </c>
      <c r="N137" s="22">
        <f t="shared" si="15"/>
        <v>7640309</v>
      </c>
      <c r="O137" s="22">
        <f t="shared" si="16"/>
        <v>6832728.3387000011</v>
      </c>
      <c r="P137" s="22">
        <f t="shared" si="17"/>
        <v>4109.9117826766924</v>
      </c>
      <c r="Q137" s="22">
        <v>0</v>
      </c>
      <c r="R137" s="28"/>
      <c r="S137" s="11"/>
    </row>
    <row r="138" spans="1:19">
      <c r="A138" s="9">
        <v>7500</v>
      </c>
      <c r="B138" s="21" t="s">
        <v>141</v>
      </c>
      <c r="C138" s="84">
        <v>6726.2</v>
      </c>
      <c r="D138" s="22">
        <v>39510237</v>
      </c>
      <c r="E138" s="22">
        <v>1004996</v>
      </c>
      <c r="F138" s="22"/>
      <c r="G138" s="22">
        <v>40630454</v>
      </c>
      <c r="H138" s="22">
        <v>1004996</v>
      </c>
      <c r="I138" s="22">
        <f t="shared" si="12"/>
        <v>41635450</v>
      </c>
      <c r="J138" s="22">
        <f t="shared" si="13"/>
        <v>37234582.935000002</v>
      </c>
      <c r="K138" s="22">
        <f t="shared" si="14"/>
        <v>5535.753164491095</v>
      </c>
      <c r="L138" s="22">
        <v>29660231</v>
      </c>
      <c r="M138" s="22">
        <v>1004996</v>
      </c>
      <c r="N138" s="22">
        <f t="shared" si="15"/>
        <v>30665227</v>
      </c>
      <c r="O138" s="22">
        <f t="shared" si="16"/>
        <v>27423912.506100003</v>
      </c>
      <c r="P138" s="22">
        <f t="shared" si="17"/>
        <v>4077.1776792393925</v>
      </c>
      <c r="Q138" s="22">
        <v>0</v>
      </c>
      <c r="R138" s="28"/>
      <c r="S138" s="11"/>
    </row>
    <row r="139" spans="1:19">
      <c r="A139" s="9">
        <v>7611</v>
      </c>
      <c r="B139" s="21" t="s">
        <v>142</v>
      </c>
      <c r="C139" s="84">
        <v>498.35</v>
      </c>
      <c r="D139" s="22">
        <v>2927348</v>
      </c>
      <c r="E139" s="22">
        <v>14979</v>
      </c>
      <c r="F139" s="22"/>
      <c r="G139" s="22">
        <v>3069205</v>
      </c>
      <c r="H139" s="22">
        <v>14979</v>
      </c>
      <c r="I139" s="22">
        <f t="shared" si="12"/>
        <v>3084184</v>
      </c>
      <c r="J139" s="22">
        <f t="shared" si="13"/>
        <v>2758185.7512000003</v>
      </c>
      <c r="K139" s="22">
        <f t="shared" si="14"/>
        <v>5534.6358005417878</v>
      </c>
      <c r="L139" s="22">
        <v>2240520</v>
      </c>
      <c r="M139" s="22">
        <v>14979</v>
      </c>
      <c r="N139" s="22">
        <f t="shared" si="15"/>
        <v>2255499</v>
      </c>
      <c r="O139" s="22">
        <f t="shared" si="16"/>
        <v>2017092.7557000003</v>
      </c>
      <c r="P139" s="22">
        <f t="shared" si="17"/>
        <v>4047.542401324371</v>
      </c>
      <c r="Q139" s="22">
        <v>638681</v>
      </c>
      <c r="R139" s="28"/>
      <c r="S139" s="11"/>
    </row>
    <row r="140" spans="1:19">
      <c r="A140" s="9">
        <v>7612</v>
      </c>
      <c r="B140" s="21" t="s">
        <v>143</v>
      </c>
      <c r="C140" s="84">
        <v>697.65</v>
      </c>
      <c r="D140" s="22">
        <v>4098052</v>
      </c>
      <c r="E140" s="22">
        <v>23379</v>
      </c>
      <c r="F140" s="22"/>
      <c r="G140" s="22">
        <v>4298766</v>
      </c>
      <c r="H140" s="22">
        <v>23379</v>
      </c>
      <c r="I140" s="22">
        <f t="shared" si="12"/>
        <v>4322145</v>
      </c>
      <c r="J140" s="22">
        <f t="shared" si="13"/>
        <v>3865294.2735000006</v>
      </c>
      <c r="K140" s="22">
        <f t="shared" si="14"/>
        <v>5540.4490410664384</v>
      </c>
      <c r="L140" s="22">
        <v>3138099</v>
      </c>
      <c r="M140" s="22">
        <v>23379</v>
      </c>
      <c r="N140" s="22">
        <f t="shared" si="15"/>
        <v>3161478</v>
      </c>
      <c r="O140" s="22">
        <f t="shared" si="16"/>
        <v>2827309.7754000002</v>
      </c>
      <c r="P140" s="22">
        <f t="shared" si="17"/>
        <v>4052.6191864115249</v>
      </c>
      <c r="Q140" s="22">
        <v>0</v>
      </c>
      <c r="R140" s="28"/>
      <c r="S140" s="11"/>
    </row>
    <row r="141" spans="1:19">
      <c r="A141" s="9">
        <v>7613</v>
      </c>
      <c r="B141" s="21" t="s">
        <v>144</v>
      </c>
      <c r="C141" s="84">
        <v>1735.13</v>
      </c>
      <c r="D141" s="22">
        <v>10192292</v>
      </c>
      <c r="E141" s="22">
        <v>769798</v>
      </c>
      <c r="F141" s="22"/>
      <c r="G141" s="22">
        <v>9921197</v>
      </c>
      <c r="H141" s="22">
        <v>769798</v>
      </c>
      <c r="I141" s="22">
        <f t="shared" si="12"/>
        <v>10690995</v>
      </c>
      <c r="J141" s="22">
        <f t="shared" si="13"/>
        <v>9560956.8285000008</v>
      </c>
      <c r="K141" s="22">
        <f t="shared" si="14"/>
        <v>5510.2250716084673</v>
      </c>
      <c r="L141" s="22">
        <v>7242474</v>
      </c>
      <c r="M141" s="22">
        <v>769798</v>
      </c>
      <c r="N141" s="22">
        <f t="shared" si="15"/>
        <v>8012272</v>
      </c>
      <c r="O141" s="22">
        <f t="shared" si="16"/>
        <v>7165374.8496000003</v>
      </c>
      <c r="P141" s="22">
        <f t="shared" si="17"/>
        <v>4129.589627059644</v>
      </c>
      <c r="Q141" s="22">
        <v>0</v>
      </c>
      <c r="R141" s="28"/>
      <c r="S141" s="11"/>
    </row>
    <row r="142" spans="1:19">
      <c r="A142" s="7">
        <v>7620</v>
      </c>
      <c r="B142" s="85" t="s">
        <v>145</v>
      </c>
      <c r="C142" s="84">
        <v>3747.96</v>
      </c>
      <c r="D142" s="22">
        <v>22015817</v>
      </c>
      <c r="E142" s="22">
        <v>781488</v>
      </c>
      <c r="F142" s="22"/>
      <c r="G142" s="22">
        <v>22372123</v>
      </c>
      <c r="H142" s="22">
        <v>781488</v>
      </c>
      <c r="I142" s="22">
        <f t="shared" si="12"/>
        <v>23153611</v>
      </c>
      <c r="J142" s="22">
        <f t="shared" si="13"/>
        <v>20706274.317300003</v>
      </c>
      <c r="K142" s="22">
        <f t="shared" si="14"/>
        <v>5524.6785764255765</v>
      </c>
      <c r="L142" s="22">
        <v>17499620</v>
      </c>
      <c r="M142" s="22">
        <v>781488</v>
      </c>
      <c r="N142" s="22">
        <f t="shared" si="15"/>
        <v>18281108</v>
      </c>
      <c r="O142" s="22">
        <f t="shared" si="16"/>
        <v>16348794.884400003</v>
      </c>
      <c r="P142" s="22">
        <f t="shared" si="17"/>
        <v>4362.0515919059972</v>
      </c>
      <c r="Q142" s="22">
        <v>0</v>
      </c>
      <c r="R142" s="28"/>
      <c r="S142" s="11"/>
    </row>
    <row r="143" spans="1:19">
      <c r="A143" s="9">
        <v>7700</v>
      </c>
      <c r="B143" s="21" t="s">
        <v>146</v>
      </c>
      <c r="C143" s="84">
        <v>2940.77</v>
      </c>
      <c r="D143" s="22">
        <v>17274318</v>
      </c>
      <c r="E143" s="22">
        <v>1267802</v>
      </c>
      <c r="F143" s="22"/>
      <c r="G143" s="22">
        <v>16866176</v>
      </c>
      <c r="H143" s="22">
        <v>1267802</v>
      </c>
      <c r="I143" s="22">
        <f t="shared" si="12"/>
        <v>18133978</v>
      </c>
      <c r="J143" s="22">
        <f t="shared" si="13"/>
        <v>16217216.525400002</v>
      </c>
      <c r="K143" s="22">
        <f t="shared" si="14"/>
        <v>5514.6157385310653</v>
      </c>
      <c r="L143" s="22">
        <v>12534213</v>
      </c>
      <c r="M143" s="22">
        <v>1267802</v>
      </c>
      <c r="N143" s="22">
        <f t="shared" si="15"/>
        <v>13802015</v>
      </c>
      <c r="O143" s="22">
        <f t="shared" si="16"/>
        <v>12343142.014500001</v>
      </c>
      <c r="P143" s="22">
        <f t="shared" si="17"/>
        <v>4197.2483446512315</v>
      </c>
      <c r="Q143" s="22">
        <v>0</v>
      </c>
      <c r="R143" s="28"/>
      <c r="S143" s="11"/>
    </row>
    <row r="144" spans="1:19">
      <c r="A144" s="9">
        <v>7800</v>
      </c>
      <c r="B144" s="21" t="s">
        <v>147</v>
      </c>
      <c r="C144" s="84">
        <v>1621.54</v>
      </c>
      <c r="D144" s="22">
        <v>9525056</v>
      </c>
      <c r="E144" s="22">
        <v>282015</v>
      </c>
      <c r="F144" s="22"/>
      <c r="G144" s="22">
        <v>9756722</v>
      </c>
      <c r="H144" s="22">
        <v>282015</v>
      </c>
      <c r="I144" s="22">
        <f t="shared" si="12"/>
        <v>10038737</v>
      </c>
      <c r="J144" s="22">
        <f t="shared" si="13"/>
        <v>8977642.4991000015</v>
      </c>
      <c r="K144" s="22">
        <f t="shared" si="14"/>
        <v>5536.4915445194083</v>
      </c>
      <c r="L144" s="22">
        <v>7999130</v>
      </c>
      <c r="M144" s="22">
        <v>282015</v>
      </c>
      <c r="N144" s="22">
        <f t="shared" si="15"/>
        <v>8281145</v>
      </c>
      <c r="O144" s="22">
        <f t="shared" si="16"/>
        <v>7405827.9735000012</v>
      </c>
      <c r="P144" s="22">
        <f t="shared" si="17"/>
        <v>4567.1571305672396</v>
      </c>
      <c r="Q144" s="22">
        <v>0</v>
      </c>
      <c r="R144" s="28"/>
      <c r="S144" s="11"/>
    </row>
    <row r="145" spans="1:19">
      <c r="A145" s="7">
        <v>7900</v>
      </c>
      <c r="B145" s="85" t="s">
        <v>148</v>
      </c>
      <c r="C145" s="84">
        <v>963.71</v>
      </c>
      <c r="D145" s="22">
        <v>5660910</v>
      </c>
      <c r="E145" s="22">
        <v>0</v>
      </c>
      <c r="F145" s="22"/>
      <c r="G145" s="22">
        <v>5970176</v>
      </c>
      <c r="H145" s="22">
        <v>0</v>
      </c>
      <c r="I145" s="22">
        <f t="shared" si="12"/>
        <v>5970176</v>
      </c>
      <c r="J145" s="22">
        <f t="shared" si="13"/>
        <v>5339128.3968000002</v>
      </c>
      <c r="K145" s="22">
        <f t="shared" si="14"/>
        <v>5540.1815865768749</v>
      </c>
      <c r="L145" s="22">
        <v>4358228</v>
      </c>
      <c r="M145" s="22">
        <v>0</v>
      </c>
      <c r="N145" s="22">
        <f t="shared" si="15"/>
        <v>4358228</v>
      </c>
      <c r="O145" s="22">
        <f t="shared" si="16"/>
        <v>3897563.3004000005</v>
      </c>
      <c r="P145" s="22">
        <f t="shared" si="17"/>
        <v>4044.3321127725148</v>
      </c>
      <c r="Q145" s="22">
        <v>0</v>
      </c>
      <c r="R145" s="28"/>
      <c r="S145" s="11"/>
    </row>
    <row r="146" spans="1:19">
      <c r="A146" s="9">
        <v>8020</v>
      </c>
      <c r="B146" s="21" t="s">
        <v>149</v>
      </c>
      <c r="C146" s="84">
        <v>2534.2800000000002</v>
      </c>
      <c r="D146" s="22">
        <v>14886563</v>
      </c>
      <c r="E146" s="22">
        <v>0</v>
      </c>
      <c r="F146" s="22"/>
      <c r="G146" s="22">
        <v>15666043</v>
      </c>
      <c r="H146" s="22">
        <v>0</v>
      </c>
      <c r="I146" s="22">
        <f t="shared" si="12"/>
        <v>15666043</v>
      </c>
      <c r="J146" s="22">
        <f t="shared" si="13"/>
        <v>14010142.254900001</v>
      </c>
      <c r="K146" s="22">
        <f t="shared" si="14"/>
        <v>5528.2534901036979</v>
      </c>
      <c r="L146" s="22">
        <v>11577101</v>
      </c>
      <c r="M146" s="22">
        <v>0</v>
      </c>
      <c r="N146" s="22">
        <f t="shared" si="15"/>
        <v>11577101</v>
      </c>
      <c r="O146" s="22">
        <f t="shared" si="16"/>
        <v>10353401.424300002</v>
      </c>
      <c r="P146" s="22">
        <f t="shared" si="17"/>
        <v>4085.34235534353</v>
      </c>
      <c r="Q146" s="22">
        <v>0</v>
      </c>
      <c r="R146" s="28"/>
      <c r="S146" s="11"/>
    </row>
    <row r="147" spans="1:19">
      <c r="A147" s="9">
        <v>8111</v>
      </c>
      <c r="B147" s="21" t="s">
        <v>150</v>
      </c>
      <c r="C147" s="84">
        <v>405.42</v>
      </c>
      <c r="D147" s="22">
        <v>2381470</v>
      </c>
      <c r="E147" s="22">
        <v>29371</v>
      </c>
      <c r="F147" s="22"/>
      <c r="G147" s="22">
        <v>2487201</v>
      </c>
      <c r="H147" s="22">
        <v>29371</v>
      </c>
      <c r="I147" s="22">
        <f t="shared" si="12"/>
        <v>2516572</v>
      </c>
      <c r="J147" s="22">
        <f t="shared" si="13"/>
        <v>2250570.3396000001</v>
      </c>
      <c r="K147" s="22">
        <f t="shared" si="14"/>
        <v>5551.2069942282078</v>
      </c>
      <c r="L147" s="22">
        <v>1815657</v>
      </c>
      <c r="M147" s="22">
        <v>29371</v>
      </c>
      <c r="N147" s="22">
        <f t="shared" si="15"/>
        <v>1845028</v>
      </c>
      <c r="O147" s="22">
        <f t="shared" si="16"/>
        <v>1650008.5404000003</v>
      </c>
      <c r="P147" s="22">
        <f t="shared" si="17"/>
        <v>4069.8745508361703</v>
      </c>
      <c r="Q147" s="22">
        <v>0</v>
      </c>
      <c r="R147" s="28"/>
      <c r="S147" s="11"/>
    </row>
    <row r="148" spans="1:19">
      <c r="A148" s="9">
        <v>8113</v>
      </c>
      <c r="B148" s="21" t="s">
        <v>151</v>
      </c>
      <c r="C148" s="84">
        <v>961.37</v>
      </c>
      <c r="D148" s="22">
        <v>5647164</v>
      </c>
      <c r="E148" s="22">
        <v>97274</v>
      </c>
      <c r="F148" s="22"/>
      <c r="G148" s="22">
        <v>5845646</v>
      </c>
      <c r="H148" s="22">
        <v>97274</v>
      </c>
      <c r="I148" s="22">
        <f t="shared" si="12"/>
        <v>5942920</v>
      </c>
      <c r="J148" s="22">
        <f t="shared" si="13"/>
        <v>5314753.3560000006</v>
      </c>
      <c r="K148" s="22">
        <f t="shared" si="14"/>
        <v>5528.3120505112502</v>
      </c>
      <c r="L148" s="22">
        <v>4521244</v>
      </c>
      <c r="M148" s="22">
        <v>97274</v>
      </c>
      <c r="N148" s="22">
        <f t="shared" si="15"/>
        <v>4618518</v>
      </c>
      <c r="O148" s="22">
        <f t="shared" si="16"/>
        <v>4130340.6474000006</v>
      </c>
      <c r="P148" s="22">
        <f t="shared" si="17"/>
        <v>4296.3069862799966</v>
      </c>
      <c r="Q148" s="22">
        <v>0</v>
      </c>
      <c r="R148" s="28"/>
      <c r="S148" s="11"/>
    </row>
    <row r="149" spans="1:19">
      <c r="A149" s="9">
        <v>8200</v>
      </c>
      <c r="B149" s="21" t="s">
        <v>152</v>
      </c>
      <c r="C149" s="84">
        <v>1316.42</v>
      </c>
      <c r="D149" s="22">
        <v>7732756</v>
      </c>
      <c r="E149" s="22">
        <v>440027</v>
      </c>
      <c r="F149" s="22"/>
      <c r="G149" s="22">
        <v>7700091</v>
      </c>
      <c r="H149" s="22">
        <v>440027</v>
      </c>
      <c r="I149" s="22">
        <f t="shared" si="12"/>
        <v>8140118</v>
      </c>
      <c r="J149" s="22">
        <f t="shared" si="13"/>
        <v>7279707.527400001</v>
      </c>
      <c r="K149" s="22">
        <f t="shared" si="14"/>
        <v>5529.9277794320969</v>
      </c>
      <c r="L149" s="22">
        <v>5621066</v>
      </c>
      <c r="M149" s="22">
        <v>440027</v>
      </c>
      <c r="N149" s="22">
        <f t="shared" si="15"/>
        <v>6061093</v>
      </c>
      <c r="O149" s="22">
        <f t="shared" si="16"/>
        <v>5420435.4699000008</v>
      </c>
      <c r="P149" s="22">
        <f t="shared" si="17"/>
        <v>4117.5578234150198</v>
      </c>
      <c r="Q149" s="22">
        <v>0</v>
      </c>
      <c r="R149" s="28"/>
      <c r="S149" s="11"/>
    </row>
    <row r="150" spans="1:19">
      <c r="A150" s="9">
        <v>8220</v>
      </c>
      <c r="B150" s="21" t="s">
        <v>153</v>
      </c>
      <c r="C150" s="84">
        <v>2098.61</v>
      </c>
      <c r="D150" s="22">
        <v>12327403</v>
      </c>
      <c r="E150" s="22">
        <v>466284</v>
      </c>
      <c r="F150" s="22"/>
      <c r="G150" s="22">
        <v>12495804.5</v>
      </c>
      <c r="H150" s="22">
        <v>466284</v>
      </c>
      <c r="I150" s="22">
        <f t="shared" si="12"/>
        <v>12962088.5</v>
      </c>
      <c r="J150" s="22">
        <f t="shared" si="13"/>
        <v>11591995.745550001</v>
      </c>
      <c r="K150" s="22">
        <f t="shared" si="14"/>
        <v>5523.6541070279854</v>
      </c>
      <c r="L150" s="22">
        <v>10946606</v>
      </c>
      <c r="M150" s="22">
        <v>466284</v>
      </c>
      <c r="N150" s="22">
        <f t="shared" si="15"/>
        <v>11412890</v>
      </c>
      <c r="O150" s="22">
        <f t="shared" si="16"/>
        <v>10206547.527000001</v>
      </c>
      <c r="P150" s="22">
        <f t="shared" si="17"/>
        <v>4863.4798876399145</v>
      </c>
      <c r="Q150" s="22">
        <v>0</v>
      </c>
      <c r="R150" s="28"/>
      <c r="S150" s="11"/>
    </row>
    <row r="151" spans="1:19">
      <c r="A151" s="9"/>
      <c r="B151" s="21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8"/>
      <c r="S151" s="11"/>
    </row>
    <row r="152" spans="1:19" ht="13">
      <c r="A152" s="31">
        <f>COUNTA(A5:A150)</f>
        <v>146</v>
      </c>
      <c r="B152" s="32" t="s">
        <v>154</v>
      </c>
      <c r="C152" s="88">
        <v>425688.91000000003</v>
      </c>
      <c r="D152" s="34">
        <v>2500530709</v>
      </c>
      <c r="E152" s="34">
        <v>92074379</v>
      </c>
      <c r="F152" s="34"/>
      <c r="G152" s="34">
        <v>2538438955.5</v>
      </c>
      <c r="H152" s="34">
        <v>92074379</v>
      </c>
      <c r="I152" s="34">
        <f>SUM(I5:I150)</f>
        <v>2630513334.5</v>
      </c>
      <c r="J152" s="34">
        <f>SUM(J5:J151)</f>
        <v>2352468075.0433512</v>
      </c>
      <c r="K152" s="34"/>
      <c r="L152" s="35">
        <v>1918442310</v>
      </c>
      <c r="M152" s="34">
        <v>92074379</v>
      </c>
      <c r="N152" s="35">
        <f>SUM(N5:N150)</f>
        <v>2010516689</v>
      </c>
      <c r="O152" s="35">
        <f>SUM(O5:O151)</f>
        <v>1798005074.9726994</v>
      </c>
      <c r="P152" s="35"/>
      <c r="Q152" s="35">
        <v>7832726</v>
      </c>
      <c r="R152" s="23"/>
    </row>
    <row r="153" spans="1:19" ht="16.5" customHeight="1">
      <c r="A153" s="9"/>
      <c r="B153" s="18"/>
      <c r="C153" s="20"/>
      <c r="D153" s="20"/>
      <c r="E153" s="20"/>
      <c r="F153" s="20"/>
      <c r="G153" s="18"/>
      <c r="H153" s="20"/>
      <c r="I153" s="20"/>
      <c r="J153" s="18"/>
      <c r="K153" s="18"/>
      <c r="L153" s="18"/>
      <c r="M153" s="20"/>
      <c r="N153" s="18"/>
      <c r="O153" s="18"/>
      <c r="P153" s="18"/>
      <c r="Q153" s="18"/>
    </row>
    <row r="154" spans="1:19">
      <c r="A154" s="38"/>
      <c r="B154" s="18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1:19">
      <c r="A155" s="89"/>
      <c r="B155" s="18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1:19">
      <c r="A156" s="40"/>
      <c r="B156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1:19" ht="12.75" customHeight="1">
      <c r="B157" s="90"/>
      <c r="C157" s="47"/>
      <c r="G157" s="19"/>
      <c r="J157" s="19"/>
      <c r="K157" s="19"/>
      <c r="L157" s="20"/>
      <c r="N157" s="20"/>
      <c r="O157" s="20"/>
      <c r="P157" s="20"/>
      <c r="Q157" s="20"/>
    </row>
    <row r="158" spans="1:19" ht="12.75" customHeight="1">
      <c r="A158" s="40"/>
      <c r="B158" s="47"/>
      <c r="C158" s="47"/>
      <c r="D158" s="47"/>
      <c r="E158" s="47"/>
      <c r="F158" s="47"/>
      <c r="G158" s="18"/>
      <c r="H158" s="47"/>
      <c r="I158" s="47"/>
      <c r="J158" s="18"/>
      <c r="K158" s="18"/>
      <c r="L158" s="19"/>
      <c r="M158" s="47"/>
      <c r="N158" s="19"/>
      <c r="O158" s="19"/>
      <c r="P158" s="19"/>
      <c r="Q158" s="20"/>
    </row>
    <row r="159" spans="1:19" ht="13">
      <c r="A159" s="9"/>
      <c r="C159" s="47"/>
      <c r="D159" s="47"/>
      <c r="E159" s="47"/>
      <c r="F159" s="47"/>
      <c r="G159" s="18"/>
      <c r="H159" s="47"/>
      <c r="I159" s="47"/>
      <c r="J159" s="18"/>
      <c r="K159" s="18"/>
      <c r="L159" s="18"/>
      <c r="M159" s="47"/>
      <c r="N159" s="18"/>
      <c r="O159" s="18"/>
      <c r="P159" s="18"/>
      <c r="Q159" s="20"/>
    </row>
    <row r="160" spans="1:19" ht="13">
      <c r="A160" s="9"/>
      <c r="B160" s="48"/>
      <c r="C160" s="47"/>
      <c r="D160" s="47"/>
      <c r="E160" s="47"/>
      <c r="F160" s="47"/>
      <c r="G160" s="18"/>
      <c r="H160" s="47"/>
      <c r="I160" s="47"/>
      <c r="J160" s="18"/>
      <c r="K160" s="18"/>
      <c r="L160" s="18"/>
      <c r="M160" s="47"/>
      <c r="N160" s="18"/>
      <c r="O160" s="18"/>
      <c r="P160" s="18"/>
      <c r="Q160" s="18"/>
    </row>
    <row r="161" spans="1:17" ht="13">
      <c r="A161" s="9"/>
      <c r="C161" s="47"/>
      <c r="D161" s="47"/>
      <c r="E161" s="47"/>
      <c r="F161" s="47"/>
      <c r="G161" s="18"/>
      <c r="H161" s="47"/>
      <c r="I161" s="47"/>
      <c r="J161" s="18"/>
      <c r="K161" s="18"/>
      <c r="L161" s="18"/>
      <c r="M161" s="47"/>
      <c r="N161" s="18"/>
      <c r="O161" s="18"/>
      <c r="P161" s="18"/>
      <c r="Q161" s="18"/>
    </row>
    <row r="162" spans="1:17" ht="13">
      <c r="A162" s="45"/>
      <c r="B162" s="48"/>
      <c r="C162" s="47"/>
      <c r="D162" s="47"/>
      <c r="E162" s="47"/>
      <c r="F162" s="47"/>
      <c r="G162" s="49"/>
      <c r="H162" s="47"/>
      <c r="I162" s="47"/>
      <c r="J162" s="49"/>
      <c r="K162" s="49"/>
      <c r="L162" s="18"/>
      <c r="M162" s="47"/>
      <c r="N162" s="18"/>
      <c r="O162" s="18"/>
      <c r="P162" s="18"/>
      <c r="Q162" s="18"/>
    </row>
    <row r="163" spans="1:17" ht="13">
      <c r="A163" s="45"/>
      <c r="B163" s="48"/>
      <c r="C163" s="47"/>
      <c r="D163" s="47"/>
      <c r="E163" s="47"/>
      <c r="F163" s="47"/>
      <c r="G163" s="49"/>
      <c r="H163" s="47"/>
      <c r="I163" s="47"/>
      <c r="J163" s="49"/>
      <c r="K163" s="49"/>
      <c r="L163" s="18"/>
      <c r="M163" s="47"/>
      <c r="N163" s="18"/>
      <c r="O163" s="18"/>
      <c r="P163" s="18"/>
      <c r="Q163" s="18"/>
    </row>
    <row r="164" spans="1:17" ht="13">
      <c r="A164" s="45"/>
      <c r="B164" s="48"/>
      <c r="C164" s="47"/>
      <c r="D164" s="47"/>
      <c r="E164" s="47"/>
      <c r="F164" s="47"/>
      <c r="G164" s="18"/>
      <c r="H164" s="47"/>
      <c r="I164" s="47"/>
      <c r="J164" s="18"/>
      <c r="K164" s="18"/>
      <c r="L164" s="18"/>
      <c r="M164" s="47"/>
      <c r="N164" s="18"/>
      <c r="O164" s="18"/>
      <c r="P164" s="18"/>
      <c r="Q164" s="18"/>
    </row>
    <row r="165" spans="1:17" ht="13.5" customHeight="1">
      <c r="A165" s="45"/>
      <c r="B165" s="48"/>
      <c r="C165" s="47"/>
      <c r="D165" s="47"/>
      <c r="E165" s="47"/>
      <c r="F165" s="47"/>
      <c r="G165" s="18"/>
      <c r="H165" s="47"/>
      <c r="I165" s="47"/>
      <c r="J165" s="18"/>
      <c r="K165" s="18"/>
      <c r="L165" s="18"/>
      <c r="M165" s="47"/>
      <c r="N165" s="18"/>
      <c r="O165" s="18"/>
      <c r="P165" s="18"/>
      <c r="Q165" s="18"/>
    </row>
    <row r="166" spans="1:17" ht="13">
      <c r="A166" s="45"/>
      <c r="B166" s="48"/>
      <c r="C166" s="47"/>
      <c r="D166" s="47"/>
      <c r="E166" s="47"/>
      <c r="F166" s="47"/>
      <c r="G166" s="18"/>
      <c r="H166" s="47"/>
      <c r="I166" s="47"/>
      <c r="J166" s="18"/>
      <c r="K166" s="18"/>
      <c r="L166" s="18"/>
      <c r="M166" s="47"/>
      <c r="N166" s="18"/>
      <c r="O166" s="18"/>
      <c r="P166" s="18"/>
      <c r="Q166" s="18"/>
    </row>
    <row r="167" spans="1:17" ht="13">
      <c r="A167" s="45"/>
      <c r="B167" s="48"/>
      <c r="C167" s="47"/>
      <c r="D167" s="47"/>
      <c r="E167" s="47"/>
      <c r="F167" s="47"/>
      <c r="G167" s="49"/>
      <c r="H167" s="47"/>
      <c r="I167" s="47"/>
      <c r="J167" s="49"/>
      <c r="K167" s="49"/>
      <c r="L167" s="18"/>
      <c r="M167" s="47"/>
      <c r="N167" s="18"/>
      <c r="O167" s="18"/>
      <c r="P167" s="18"/>
      <c r="Q167" s="18"/>
    </row>
    <row r="168" spans="1:17" ht="13">
      <c r="A168" s="45"/>
      <c r="B168" s="48"/>
      <c r="C168" s="47"/>
      <c r="D168" s="47"/>
      <c r="E168" s="47"/>
      <c r="F168" s="47"/>
      <c r="G168" s="49"/>
      <c r="H168" s="47"/>
      <c r="I168" s="47"/>
      <c r="J168" s="49"/>
      <c r="K168" s="49"/>
      <c r="L168" s="18"/>
      <c r="M168" s="47"/>
      <c r="N168" s="18"/>
      <c r="O168" s="18"/>
      <c r="P168" s="18"/>
      <c r="Q168" s="18"/>
    </row>
    <row r="169" spans="1:17" ht="13">
      <c r="A169" s="45"/>
      <c r="B169" s="48"/>
      <c r="C169" s="47"/>
      <c r="D169" s="47"/>
      <c r="E169" s="47"/>
      <c r="F169" s="47"/>
      <c r="G169" s="49"/>
      <c r="H169" s="47"/>
      <c r="I169" s="47"/>
      <c r="J169" s="49"/>
      <c r="K169" s="49"/>
      <c r="L169" s="18"/>
      <c r="M169" s="47"/>
      <c r="N169" s="18"/>
      <c r="O169" s="18"/>
      <c r="P169" s="18"/>
      <c r="Q169" s="18"/>
    </row>
    <row r="170" spans="1:17" ht="13">
      <c r="A170" s="45"/>
      <c r="B170" s="46"/>
      <c r="C170" s="47"/>
      <c r="D170" s="47"/>
      <c r="E170" s="47"/>
      <c r="F170" s="47"/>
      <c r="G170" s="20"/>
      <c r="H170" s="47"/>
      <c r="I170" s="47"/>
      <c r="J170" s="20"/>
      <c r="K170" s="20"/>
      <c r="L170" s="18"/>
      <c r="M170" s="47"/>
      <c r="N170" s="18"/>
      <c r="O170" s="18"/>
      <c r="P170" s="18"/>
      <c r="Q170" s="18"/>
    </row>
    <row r="171" spans="1:17" ht="13">
      <c r="A171" s="45"/>
      <c r="B171" s="46"/>
      <c r="C171" s="47"/>
      <c r="D171" s="47"/>
      <c r="E171" s="47"/>
      <c r="F171" s="47"/>
      <c r="G171" s="20"/>
      <c r="H171" s="47"/>
      <c r="I171" s="47"/>
      <c r="J171" s="20"/>
      <c r="K171" s="20"/>
      <c r="L171" s="18"/>
      <c r="M171" s="47"/>
      <c r="N171" s="18"/>
      <c r="O171" s="18"/>
      <c r="P171" s="18"/>
      <c r="Q171" s="18"/>
    </row>
    <row r="172" spans="1:17" ht="13">
      <c r="A172" s="45"/>
      <c r="B172" s="46"/>
      <c r="C172" s="47"/>
      <c r="D172" s="47"/>
      <c r="E172" s="47"/>
      <c r="F172" s="47"/>
      <c r="G172" s="20"/>
      <c r="H172" s="47"/>
      <c r="I172" s="47"/>
      <c r="J172" s="20"/>
      <c r="K172" s="20"/>
      <c r="L172" s="18"/>
      <c r="M172" s="47"/>
      <c r="N172" s="18"/>
      <c r="O172" s="18"/>
      <c r="P172" s="18"/>
      <c r="Q172" s="18"/>
    </row>
    <row r="173" spans="1:17" ht="13">
      <c r="A173" s="45"/>
      <c r="B173" s="46"/>
      <c r="C173" s="47"/>
      <c r="D173" s="47"/>
      <c r="E173" s="47"/>
      <c r="F173" s="47"/>
      <c r="G173" s="20"/>
      <c r="H173" s="47"/>
      <c r="I173" s="47"/>
      <c r="J173" s="20"/>
      <c r="K173" s="20"/>
      <c r="L173" s="18"/>
      <c r="M173" s="47"/>
      <c r="N173" s="18"/>
      <c r="O173" s="18"/>
      <c r="P173" s="18"/>
      <c r="Q173" s="18"/>
    </row>
    <row r="174" spans="1:17" ht="13">
      <c r="A174" s="45"/>
      <c r="B174" s="46"/>
      <c r="C174" s="47"/>
      <c r="D174" s="47"/>
      <c r="E174" s="47"/>
      <c r="F174" s="47"/>
      <c r="G174" s="20"/>
      <c r="H174" s="47"/>
      <c r="I174" s="47"/>
      <c r="J174" s="20"/>
      <c r="K174" s="20"/>
      <c r="L174" s="18"/>
      <c r="M174" s="47"/>
      <c r="N174" s="18"/>
      <c r="O174" s="18"/>
      <c r="P174" s="18"/>
      <c r="Q174" s="18"/>
    </row>
    <row r="175" spans="1:17" ht="13">
      <c r="A175" s="50"/>
      <c r="B175" s="51"/>
      <c r="D175" s="47"/>
      <c r="E175" s="47"/>
      <c r="F175" s="47"/>
      <c r="G175" s="20"/>
      <c r="H175" s="47"/>
      <c r="I175" s="47"/>
      <c r="J175" s="20"/>
      <c r="K175" s="20"/>
      <c r="L175" s="18"/>
      <c r="M175" s="47"/>
      <c r="N175" s="18"/>
      <c r="O175" s="18"/>
      <c r="P175" s="18"/>
      <c r="Q175" s="18"/>
    </row>
    <row r="176" spans="1:17" ht="13">
      <c r="A176" s="50"/>
      <c r="B176" s="51"/>
      <c r="D176" s="47"/>
      <c r="E176" s="47"/>
      <c r="F176" s="47"/>
      <c r="G176" s="20"/>
      <c r="H176" s="47"/>
      <c r="I176" s="47"/>
      <c r="J176" s="20"/>
      <c r="K176" s="20"/>
      <c r="L176" s="18"/>
      <c r="M176" s="47"/>
      <c r="N176" s="18"/>
      <c r="O176" s="18"/>
      <c r="P176" s="18"/>
      <c r="Q176" s="18"/>
    </row>
    <row r="177" spans="1:17">
      <c r="G177" s="20"/>
      <c r="J177" s="20"/>
      <c r="K177" s="20"/>
      <c r="L177" s="18"/>
      <c r="N177" s="18"/>
      <c r="O177" s="18"/>
      <c r="P177" s="18"/>
      <c r="Q177" s="18"/>
    </row>
    <row r="178" spans="1:17">
      <c r="A178" s="9"/>
      <c r="B178" s="18"/>
      <c r="G178" s="20"/>
      <c r="J178" s="20"/>
      <c r="K178" s="20"/>
      <c r="L178" s="18"/>
      <c r="N178" s="18"/>
      <c r="O178" s="18"/>
      <c r="P178" s="18"/>
      <c r="Q178" s="18"/>
    </row>
    <row r="179" spans="1:17">
      <c r="A179" s="9"/>
      <c r="B179" s="18"/>
      <c r="G179" s="20"/>
      <c r="J179" s="20"/>
      <c r="K179" s="20"/>
      <c r="L179" s="18"/>
      <c r="N179" s="18"/>
      <c r="O179" s="18"/>
      <c r="P179" s="18"/>
      <c r="Q179" s="18"/>
    </row>
    <row r="180" spans="1:17">
      <c r="G180" s="20"/>
      <c r="J180" s="20"/>
      <c r="K180" s="20"/>
      <c r="L180" s="18"/>
      <c r="N180" s="18"/>
      <c r="O180" s="18"/>
      <c r="P180" s="18"/>
      <c r="Q180" s="18"/>
    </row>
    <row r="181" spans="1:17">
      <c r="A181" s="9"/>
      <c r="B181" s="18"/>
      <c r="G181" s="18"/>
      <c r="J181" s="18"/>
      <c r="K181" s="18"/>
      <c r="L181" s="18"/>
      <c r="N181" s="18"/>
      <c r="O181" s="18"/>
      <c r="P181" s="18"/>
      <c r="Q181" s="18"/>
    </row>
    <row r="182" spans="1:17">
      <c r="A182" s="9"/>
      <c r="B182" s="18"/>
      <c r="G182" s="18"/>
      <c r="J182" s="18"/>
      <c r="K182" s="18"/>
      <c r="L182" s="18"/>
      <c r="N182" s="18"/>
      <c r="O182" s="18"/>
      <c r="P182" s="18"/>
      <c r="Q182" s="18"/>
    </row>
    <row r="183" spans="1:17">
      <c r="G183" s="18"/>
      <c r="J183" s="18"/>
      <c r="K183" s="18"/>
      <c r="L183" s="18"/>
      <c r="N183" s="18"/>
      <c r="O183" s="18"/>
      <c r="P183" s="18"/>
      <c r="Q183" s="18"/>
    </row>
    <row r="184" spans="1:17">
      <c r="A184" s="9"/>
      <c r="B184" s="18"/>
      <c r="C184" s="18"/>
      <c r="G184" s="18"/>
      <c r="J184" s="18"/>
      <c r="K184" s="18"/>
      <c r="L184" s="18"/>
      <c r="N184" s="18"/>
      <c r="O184" s="18"/>
      <c r="P184" s="18"/>
      <c r="Q184" s="18"/>
    </row>
    <row r="185" spans="1:17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1:17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1:17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1:17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1:17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1:17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1:17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1:17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3:17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3:17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3:17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3:17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3:17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3:17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3:17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3:17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3:17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3:17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3:17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3:17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3:17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3:17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3:17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3:17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1:17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1:17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1:17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1:17">
      <c r="A212" s="9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1:17">
      <c r="A213" s="9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1:17">
      <c r="A214" s="9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1:17">
      <c r="A215" s="9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1:17">
      <c r="A216" s="9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1:17">
      <c r="A217" s="9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1:17"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1:17">
      <c r="A219" s="9"/>
      <c r="B219" s="18"/>
      <c r="C219" s="18"/>
    </row>
    <row r="220" spans="1:17"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8034" spans="1:13">
      <c r="A8034" s="9"/>
      <c r="B8034" s="18"/>
      <c r="C8034" s="18"/>
    </row>
    <row r="8035" spans="1:13">
      <c r="A8035" s="9"/>
      <c r="B8035" s="18"/>
      <c r="C8035" s="18"/>
      <c r="D8035" s="18"/>
      <c r="E8035" s="18"/>
      <c r="F8035" s="18"/>
      <c r="G8035" s="18"/>
      <c r="H8035" s="18"/>
      <c r="I8035" s="18"/>
      <c r="J8035" s="18"/>
      <c r="K8035" s="18"/>
      <c r="M8035" s="18"/>
    </row>
    <row r="8036" spans="1:13">
      <c r="A8036" s="9"/>
      <c r="B8036" s="18"/>
      <c r="C8036" s="18"/>
      <c r="D8036" s="18"/>
      <c r="E8036" s="18"/>
      <c r="F8036" s="18"/>
      <c r="G8036" s="18"/>
      <c r="H8036" s="18"/>
      <c r="I8036" s="18"/>
      <c r="J8036" s="18"/>
      <c r="K8036" s="18"/>
      <c r="M8036" s="18"/>
    </row>
    <row r="8037" spans="1:13">
      <c r="A8037" s="9"/>
      <c r="B8037" s="18"/>
      <c r="C8037" s="18"/>
      <c r="D8037" s="18"/>
      <c r="E8037" s="18"/>
      <c r="F8037" s="18"/>
      <c r="G8037" s="18"/>
      <c r="H8037" s="18"/>
      <c r="I8037" s="18"/>
      <c r="J8037" s="18"/>
      <c r="K8037" s="18"/>
      <c r="M8037" s="18"/>
    </row>
    <row r="8038" spans="1:13">
      <c r="A8038" s="9"/>
      <c r="B8038" s="18"/>
      <c r="C8038" s="18"/>
      <c r="D8038" s="18"/>
      <c r="E8038" s="18"/>
      <c r="F8038" s="18"/>
      <c r="G8038" s="18"/>
      <c r="H8038" s="18"/>
      <c r="I8038" s="18"/>
      <c r="J8038" s="18"/>
      <c r="K8038" s="18"/>
      <c r="M8038" s="18"/>
    </row>
    <row r="8039" spans="1:13">
      <c r="A8039" s="9"/>
      <c r="B8039" s="18"/>
      <c r="C8039" s="18"/>
      <c r="D8039" s="18"/>
      <c r="E8039" s="18"/>
      <c r="F8039" s="18"/>
      <c r="G8039" s="18"/>
      <c r="H8039" s="18"/>
      <c r="I8039" s="18"/>
      <c r="J8039" s="18"/>
      <c r="K8039" s="18"/>
      <c r="M8039" s="18"/>
    </row>
    <row r="8040" spans="1:13">
      <c r="A8040" s="9"/>
      <c r="B8040" s="18"/>
      <c r="C8040" s="18"/>
      <c r="D8040" s="18"/>
      <c r="E8040" s="18"/>
      <c r="F8040" s="18"/>
      <c r="G8040" s="18"/>
      <c r="H8040" s="18"/>
      <c r="I8040" s="18"/>
      <c r="J8040" s="18"/>
      <c r="K8040" s="18"/>
      <c r="M8040" s="18"/>
    </row>
    <row r="8041" spans="1:13">
      <c r="A8041" s="9"/>
      <c r="B8041" s="18"/>
      <c r="C8041" s="18"/>
      <c r="D8041" s="18"/>
      <c r="E8041" s="18"/>
      <c r="F8041" s="18"/>
      <c r="G8041" s="18"/>
      <c r="H8041" s="18"/>
      <c r="I8041" s="18"/>
      <c r="J8041" s="18"/>
      <c r="K8041" s="18"/>
      <c r="M8041" s="18"/>
    </row>
    <row r="8042" spans="1:13">
      <c r="A8042" s="9"/>
      <c r="B8042" s="18"/>
      <c r="C8042" s="18"/>
      <c r="D8042" s="18"/>
      <c r="E8042" s="18"/>
      <c r="F8042" s="18"/>
      <c r="G8042" s="18"/>
      <c r="H8042" s="18"/>
      <c r="I8042" s="18"/>
      <c r="J8042" s="18"/>
      <c r="K8042" s="18"/>
      <c r="M8042" s="18"/>
    </row>
    <row r="8043" spans="1:13">
      <c r="A8043" s="9"/>
      <c r="B8043" s="18"/>
      <c r="C8043" s="18"/>
      <c r="D8043" s="18"/>
      <c r="E8043" s="18"/>
      <c r="F8043" s="18"/>
      <c r="G8043" s="18"/>
      <c r="H8043" s="18"/>
      <c r="I8043" s="18"/>
      <c r="J8043" s="18"/>
      <c r="K8043" s="18"/>
      <c r="M8043" s="18"/>
    </row>
    <row r="8044" spans="1:13">
      <c r="A8044" s="9"/>
      <c r="B8044" s="18"/>
      <c r="C8044" s="18"/>
      <c r="D8044" s="18"/>
      <c r="E8044" s="18"/>
      <c r="F8044" s="18"/>
      <c r="G8044" s="18"/>
      <c r="H8044" s="18"/>
      <c r="I8044" s="18"/>
      <c r="J8044" s="18"/>
      <c r="K8044" s="18"/>
      <c r="M8044" s="18"/>
    </row>
    <row r="8045" spans="1:13">
      <c r="D8045" s="18"/>
      <c r="E8045" s="18"/>
      <c r="F8045" s="18"/>
      <c r="G8045" s="18"/>
      <c r="H8045" s="18"/>
      <c r="I8045" s="18"/>
      <c r="J8045" s="18"/>
      <c r="K8045" s="18"/>
      <c r="M8045" s="18"/>
    </row>
  </sheetData>
  <printOptions gridLines="1"/>
  <pageMargins left="0.5" right="0.5" top="0.5" bottom="0.5" header="0.5" footer="0.5"/>
  <pageSetup scale="8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EE7C7-2568-49E8-9FCF-70998373A71B}">
  <dimension ref="A1:IC8045"/>
  <sheetViews>
    <sheetView zoomScale="96" zoomScaleNormal="96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ColWidth="12.54296875" defaultRowHeight="12.5"/>
  <cols>
    <col min="1" max="1" width="6.54296875" style="7" customWidth="1"/>
    <col min="2" max="2" width="24.1796875" style="10" customWidth="1"/>
    <col min="3" max="4" width="11.453125" style="10" customWidth="1"/>
    <col min="5" max="7" width="15.26953125" style="10" customWidth="1"/>
    <col min="8" max="8" width="17.54296875" style="10" customWidth="1"/>
    <col min="9" max="10" width="15.7265625" style="10" customWidth="1"/>
    <col min="11" max="12" width="13.453125" style="10" customWidth="1"/>
    <col min="13" max="13" width="14.7265625" style="10" customWidth="1"/>
    <col min="14" max="14" width="13.81640625" style="10" bestFit="1" customWidth="1"/>
    <col min="15" max="15" width="4" style="10" customWidth="1"/>
    <col min="16" max="16" width="16.453125" style="10" customWidth="1"/>
    <col min="17" max="16384" width="12.54296875" style="10"/>
  </cols>
  <sheetData>
    <row r="1" spans="1:237" s="6" customFormat="1" ht="81" customHeight="1">
      <c r="A1" s="1" t="s">
        <v>0</v>
      </c>
      <c r="B1" s="2" t="s">
        <v>1</v>
      </c>
      <c r="C1" s="3" t="s">
        <v>2</v>
      </c>
      <c r="D1" s="60"/>
      <c r="E1" s="69" t="s">
        <v>3</v>
      </c>
      <c r="F1" s="69" t="s">
        <v>155</v>
      </c>
      <c r="G1" s="69" t="s">
        <v>196</v>
      </c>
      <c r="H1" s="75" t="s">
        <v>4</v>
      </c>
      <c r="I1" s="76" t="s">
        <v>155</v>
      </c>
      <c r="J1" s="76" t="s">
        <v>197</v>
      </c>
      <c r="K1" s="5" t="s">
        <v>5</v>
      </c>
      <c r="L1" s="55"/>
    </row>
    <row r="2" spans="1:237">
      <c r="B2"/>
      <c r="C2" s="8"/>
      <c r="D2" s="61"/>
      <c r="E2" s="7"/>
      <c r="F2" s="7"/>
      <c r="G2" s="7"/>
      <c r="H2" s="9"/>
      <c r="I2" s="56"/>
      <c r="J2" s="56"/>
      <c r="K2" s="9"/>
      <c r="L2" s="56"/>
    </row>
    <row r="3" spans="1:237" s="16" customFormat="1" ht="13">
      <c r="A3" s="12"/>
      <c r="B3" s="13" t="s">
        <v>6</v>
      </c>
      <c r="C3" s="14">
        <v>425063.75000000006</v>
      </c>
      <c r="D3" s="62"/>
      <c r="E3" s="15">
        <v>2572143281.5</v>
      </c>
      <c r="F3" s="15">
        <f>F153</f>
        <v>2318272739.6159501</v>
      </c>
      <c r="G3" s="15"/>
      <c r="H3" s="15">
        <v>1952854084</v>
      </c>
      <c r="I3" s="15">
        <f>I153</f>
        <v>1760107385.909199</v>
      </c>
      <c r="J3" s="15"/>
      <c r="K3" s="15">
        <v>5854140</v>
      </c>
      <c r="L3" s="57"/>
      <c r="M3" s="11"/>
      <c r="N3" s="11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</row>
    <row r="4" spans="1:237" ht="5.5" customHeight="1">
      <c r="A4" s="9"/>
      <c r="B4"/>
      <c r="C4" s="17"/>
      <c r="D4" s="63"/>
      <c r="E4" s="18"/>
      <c r="F4" s="18"/>
      <c r="G4" s="18"/>
      <c r="H4" s="19"/>
      <c r="I4" s="58"/>
      <c r="J4" s="58"/>
      <c r="K4" s="19"/>
      <c r="L4" s="58"/>
    </row>
    <row r="5" spans="1:237">
      <c r="A5" s="56">
        <v>130</v>
      </c>
      <c r="B5" s="70" t="s">
        <v>7</v>
      </c>
      <c r="C5" s="64">
        <v>2764.7</v>
      </c>
      <c r="D5" s="64"/>
      <c r="E5" s="22">
        <v>17021127</v>
      </c>
      <c r="F5" s="22">
        <f>SUM(E5*90.13%)</f>
        <v>15341141.7651</v>
      </c>
      <c r="G5" s="22">
        <f>F5/C5</f>
        <v>5548.9354234094117</v>
      </c>
      <c r="H5" s="22">
        <v>12425423</v>
      </c>
      <c r="I5" s="22">
        <f>SUM(H5*90.13%)</f>
        <v>11199033.7499</v>
      </c>
      <c r="J5" s="22">
        <f>I5/C5</f>
        <v>4050.7229536296891</v>
      </c>
      <c r="K5" s="22">
        <v>0</v>
      </c>
      <c r="L5" s="29"/>
      <c r="M5" s="24"/>
      <c r="N5" s="11"/>
      <c r="O5" s="25"/>
      <c r="P5" s="26"/>
      <c r="Q5" s="11"/>
    </row>
    <row r="6" spans="1:237">
      <c r="A6" s="56">
        <v>200</v>
      </c>
      <c r="B6" s="70" t="s">
        <v>8</v>
      </c>
      <c r="C6" s="64">
        <v>2836.2</v>
      </c>
      <c r="D6" s="64"/>
      <c r="E6" s="22">
        <v>17019665</v>
      </c>
      <c r="F6" s="22">
        <f t="shared" ref="F6:F69" si="0">SUM(E6*90.13%)</f>
        <v>15339824.0645</v>
      </c>
      <c r="G6" s="22">
        <f t="shared" ref="G6:G69" si="1">F6/C6</f>
        <v>5408.5833384458083</v>
      </c>
      <c r="H6" s="22">
        <v>13087404</v>
      </c>
      <c r="I6" s="22">
        <f t="shared" ref="I6:I69" si="2">SUM(H6*90.13%)</f>
        <v>11795677.225199999</v>
      </c>
      <c r="J6" s="22">
        <f t="shared" ref="J6:J69" si="3">I6/C6</f>
        <v>4158.9722957478316</v>
      </c>
      <c r="K6" s="22">
        <v>0</v>
      </c>
      <c r="L6" s="29"/>
      <c r="M6" s="27"/>
      <c r="N6" s="11"/>
      <c r="O6" s="25"/>
      <c r="P6" s="28"/>
      <c r="Q6" s="11"/>
    </row>
    <row r="7" spans="1:237">
      <c r="A7" s="56">
        <v>220</v>
      </c>
      <c r="B7" s="70" t="s">
        <v>9</v>
      </c>
      <c r="C7" s="64">
        <v>2294.63</v>
      </c>
      <c r="D7" s="64"/>
      <c r="E7" s="22">
        <v>13840513</v>
      </c>
      <c r="F7" s="22">
        <f t="shared" si="0"/>
        <v>12474454.366900001</v>
      </c>
      <c r="G7" s="22">
        <f t="shared" si="1"/>
        <v>5436.3685504416835</v>
      </c>
      <c r="H7" s="22">
        <v>11225081</v>
      </c>
      <c r="I7" s="22">
        <f t="shared" si="2"/>
        <v>10117165.5053</v>
      </c>
      <c r="J7" s="22">
        <f t="shared" si="3"/>
        <v>4409.0618118389457</v>
      </c>
      <c r="K7" s="22">
        <v>0</v>
      </c>
      <c r="L7" s="29"/>
      <c r="M7" s="27"/>
      <c r="N7" s="11"/>
      <c r="O7" s="25"/>
      <c r="P7" s="28"/>
      <c r="Q7" s="11"/>
    </row>
    <row r="8" spans="1:237">
      <c r="A8" s="56">
        <v>300</v>
      </c>
      <c r="B8" s="70" t="s">
        <v>10</v>
      </c>
      <c r="C8" s="64">
        <v>854.79</v>
      </c>
      <c r="D8" s="64"/>
      <c r="E8" s="29">
        <v>5253646</v>
      </c>
      <c r="F8" s="22">
        <f t="shared" si="0"/>
        <v>4735111.1398</v>
      </c>
      <c r="G8" s="22">
        <f t="shared" si="1"/>
        <v>5539.5022634799188</v>
      </c>
      <c r="H8" s="22">
        <v>3835162</v>
      </c>
      <c r="I8" s="22">
        <f t="shared" si="2"/>
        <v>3456631.5106000002</v>
      </c>
      <c r="J8" s="22">
        <f t="shared" si="3"/>
        <v>4043.8370951929719</v>
      </c>
      <c r="K8" s="22">
        <v>0</v>
      </c>
      <c r="L8" s="29"/>
      <c r="M8" s="27"/>
      <c r="N8" s="11"/>
      <c r="O8" s="25"/>
      <c r="P8" s="28"/>
      <c r="Q8" s="11"/>
    </row>
    <row r="9" spans="1:237">
      <c r="A9" s="56">
        <v>400</v>
      </c>
      <c r="B9" s="70" t="s">
        <v>11</v>
      </c>
      <c r="C9" s="64">
        <v>919.47</v>
      </c>
      <c r="D9" s="64"/>
      <c r="E9" s="29">
        <v>5596003</v>
      </c>
      <c r="F9" s="22">
        <f t="shared" si="0"/>
        <v>5043677.5038999999</v>
      </c>
      <c r="G9" s="22">
        <f t="shared" si="1"/>
        <v>5485.4182343088951</v>
      </c>
      <c r="H9" s="22">
        <v>4085082</v>
      </c>
      <c r="I9" s="22">
        <f t="shared" si="2"/>
        <v>3681884.4065999999</v>
      </c>
      <c r="J9" s="22">
        <f t="shared" si="3"/>
        <v>4004.3551248001563</v>
      </c>
      <c r="K9" s="22">
        <v>0</v>
      </c>
      <c r="L9" s="29"/>
      <c r="M9" s="27"/>
      <c r="N9" s="11"/>
      <c r="O9" s="25"/>
      <c r="P9" s="28"/>
      <c r="Q9" s="11"/>
    </row>
    <row r="10" spans="1:237">
      <c r="A10" s="56">
        <v>420</v>
      </c>
      <c r="B10" s="70" t="s">
        <v>12</v>
      </c>
      <c r="C10" s="64">
        <v>2004.46</v>
      </c>
      <c r="D10" s="64"/>
      <c r="E10" s="29">
        <v>12137060</v>
      </c>
      <c r="F10" s="22">
        <f t="shared" si="0"/>
        <v>10939132.177999999</v>
      </c>
      <c r="G10" s="22">
        <f t="shared" si="1"/>
        <v>5457.3960957065738</v>
      </c>
      <c r="H10" s="22">
        <v>9521950</v>
      </c>
      <c r="I10" s="22">
        <f t="shared" si="2"/>
        <v>8582133.5350000001</v>
      </c>
      <c r="J10" s="22">
        <f t="shared" si="3"/>
        <v>4281.5189801742117</v>
      </c>
      <c r="K10" s="22">
        <v>0</v>
      </c>
      <c r="L10" s="29"/>
      <c r="M10" s="27"/>
      <c r="N10" s="11"/>
      <c r="O10" s="25"/>
      <c r="P10" s="28"/>
      <c r="Q10" s="11"/>
    </row>
    <row r="11" spans="1:237">
      <c r="A11" s="56">
        <v>500</v>
      </c>
      <c r="B11" s="70" t="s">
        <v>13</v>
      </c>
      <c r="C11" s="64">
        <v>925.74</v>
      </c>
      <c r="D11" s="64"/>
      <c r="E11" s="29">
        <v>5622934</v>
      </c>
      <c r="F11" s="22">
        <f t="shared" si="0"/>
        <v>5067950.4141999995</v>
      </c>
      <c r="G11" s="22">
        <f t="shared" si="1"/>
        <v>5474.4857240693927</v>
      </c>
      <c r="H11" s="22">
        <v>4445694</v>
      </c>
      <c r="I11" s="22">
        <f t="shared" si="2"/>
        <v>4006904.0022</v>
      </c>
      <c r="J11" s="22">
        <f t="shared" si="3"/>
        <v>4328.3254501263855</v>
      </c>
      <c r="K11" s="22">
        <v>0</v>
      </c>
      <c r="L11" s="29"/>
      <c r="M11" s="27"/>
      <c r="N11" s="11"/>
      <c r="O11" s="25"/>
      <c r="P11" s="28"/>
      <c r="Q11" s="11"/>
    </row>
    <row r="12" spans="1:237">
      <c r="A12" s="56">
        <v>614</v>
      </c>
      <c r="B12" s="70" t="s">
        <v>14</v>
      </c>
      <c r="C12" s="64">
        <v>2968.95</v>
      </c>
      <c r="D12" s="64"/>
      <c r="E12" s="29">
        <v>18284056</v>
      </c>
      <c r="F12" s="22">
        <f t="shared" si="0"/>
        <v>16479419.672799999</v>
      </c>
      <c r="G12" s="22">
        <f t="shared" si="1"/>
        <v>5550.5884817191263</v>
      </c>
      <c r="H12" s="22">
        <v>13347361</v>
      </c>
      <c r="I12" s="22">
        <f t="shared" si="2"/>
        <v>12029976.4693</v>
      </c>
      <c r="J12" s="22">
        <f t="shared" si="3"/>
        <v>4051.9296280840031</v>
      </c>
      <c r="K12" s="22">
        <v>0</v>
      </c>
      <c r="L12" s="29"/>
      <c r="M12" s="27"/>
      <c r="N12" s="11"/>
      <c r="O12" s="25"/>
      <c r="P12" s="28"/>
      <c r="Q12" s="11"/>
    </row>
    <row r="13" spans="1:237">
      <c r="A13" s="56">
        <v>617</v>
      </c>
      <c r="B13" s="70" t="s">
        <v>15</v>
      </c>
      <c r="C13" s="64">
        <v>871.55</v>
      </c>
      <c r="D13" s="64"/>
      <c r="E13" s="29">
        <v>5348722</v>
      </c>
      <c r="F13" s="22">
        <f t="shared" si="0"/>
        <v>4820803.1386000002</v>
      </c>
      <c r="G13" s="22">
        <f t="shared" si="1"/>
        <v>5531.2984207446507</v>
      </c>
      <c r="H13" s="22">
        <v>4390858</v>
      </c>
      <c r="I13" s="22">
        <f t="shared" si="2"/>
        <v>3957480.3153999997</v>
      </c>
      <c r="J13" s="22">
        <f t="shared" si="3"/>
        <v>4540.7381279329929</v>
      </c>
      <c r="K13" s="22">
        <v>792107</v>
      </c>
      <c r="L13" s="29"/>
      <c r="M13" s="27"/>
      <c r="N13" s="11"/>
      <c r="O13" s="25"/>
      <c r="P13" s="28"/>
      <c r="Q13" s="11"/>
    </row>
    <row r="14" spans="1:237">
      <c r="A14" s="56">
        <v>618</v>
      </c>
      <c r="B14" s="70" t="s">
        <v>16</v>
      </c>
      <c r="C14" s="64">
        <v>1037.6099999999999</v>
      </c>
      <c r="D14" s="64"/>
      <c r="E14" s="29">
        <v>6372124</v>
      </c>
      <c r="F14" s="22">
        <f t="shared" si="0"/>
        <v>5743195.3612000002</v>
      </c>
      <c r="G14" s="22">
        <f t="shared" si="1"/>
        <v>5535.0231408718118</v>
      </c>
      <c r="H14" s="22">
        <v>4651651</v>
      </c>
      <c r="I14" s="22">
        <f t="shared" si="2"/>
        <v>4192533.0463</v>
      </c>
      <c r="J14" s="22">
        <f t="shared" si="3"/>
        <v>4040.5673097792046</v>
      </c>
      <c r="K14" s="22">
        <v>1166584</v>
      </c>
      <c r="L14" s="29"/>
      <c r="M14" s="27"/>
      <c r="N14" s="11"/>
      <c r="O14" s="25"/>
      <c r="P14" s="28"/>
      <c r="Q14" s="11"/>
    </row>
    <row r="15" spans="1:237">
      <c r="A15" s="56">
        <v>700</v>
      </c>
      <c r="B15" s="70" t="s">
        <v>17</v>
      </c>
      <c r="C15" s="64">
        <v>2132.4499999999998</v>
      </c>
      <c r="D15" s="64"/>
      <c r="E15" s="29">
        <v>12914054</v>
      </c>
      <c r="F15" s="22">
        <f t="shared" si="0"/>
        <v>11639436.870200001</v>
      </c>
      <c r="G15" s="22">
        <f t="shared" si="1"/>
        <v>5458.2460879270329</v>
      </c>
      <c r="H15" s="22">
        <v>10459438</v>
      </c>
      <c r="I15" s="22">
        <f t="shared" si="2"/>
        <v>9427091.4693999998</v>
      </c>
      <c r="J15" s="22">
        <f t="shared" si="3"/>
        <v>4420.7796053365846</v>
      </c>
      <c r="K15" s="22">
        <v>0</v>
      </c>
      <c r="L15" s="29"/>
      <c r="M15" s="27"/>
      <c r="N15" s="11"/>
      <c r="O15" s="25"/>
      <c r="P15" s="28"/>
      <c r="Q15" s="11"/>
    </row>
    <row r="16" spans="1:237">
      <c r="A16" s="56">
        <v>800</v>
      </c>
      <c r="B16" s="70" t="s">
        <v>18</v>
      </c>
      <c r="C16" s="64">
        <v>823.95</v>
      </c>
      <c r="D16" s="64"/>
      <c r="E16" s="29">
        <v>5029565</v>
      </c>
      <c r="F16" s="22">
        <f t="shared" si="0"/>
        <v>4533146.9344999995</v>
      </c>
      <c r="G16" s="22">
        <f t="shared" si="1"/>
        <v>5501.7257533830925</v>
      </c>
      <c r="H16" s="22">
        <v>3671582</v>
      </c>
      <c r="I16" s="22">
        <f t="shared" si="2"/>
        <v>3309196.8566000001</v>
      </c>
      <c r="J16" s="22">
        <f t="shared" si="3"/>
        <v>4016.259307724983</v>
      </c>
      <c r="K16" s="22">
        <v>0</v>
      </c>
      <c r="L16" s="29"/>
      <c r="M16" s="27"/>
      <c r="N16" s="11"/>
      <c r="O16" s="25"/>
      <c r="P16" s="28"/>
      <c r="Q16" s="11"/>
    </row>
    <row r="17" spans="1:17">
      <c r="A17" s="56">
        <v>900</v>
      </c>
      <c r="B17" s="70" t="s">
        <v>19</v>
      </c>
      <c r="C17" s="64">
        <v>445.04</v>
      </c>
      <c r="D17" s="64"/>
      <c r="E17" s="29">
        <v>2743527</v>
      </c>
      <c r="F17" s="22">
        <f t="shared" si="0"/>
        <v>2472740.8851000001</v>
      </c>
      <c r="G17" s="22">
        <f t="shared" si="1"/>
        <v>5556.221654458026</v>
      </c>
      <c r="H17" s="22">
        <v>2423891</v>
      </c>
      <c r="I17" s="22">
        <f t="shared" si="2"/>
        <v>2184652.9583000001</v>
      </c>
      <c r="J17" s="22">
        <f t="shared" si="3"/>
        <v>4908.8912419108392</v>
      </c>
      <c r="K17" s="22">
        <v>0</v>
      </c>
      <c r="L17" s="29"/>
      <c r="M17" s="27"/>
      <c r="N17" s="11"/>
      <c r="O17" s="25"/>
      <c r="P17" s="28"/>
      <c r="Q17" s="11"/>
    </row>
    <row r="18" spans="1:17">
      <c r="A18" s="56">
        <v>920</v>
      </c>
      <c r="B18" s="70" t="s">
        <v>20</v>
      </c>
      <c r="C18" s="64">
        <v>1603.97</v>
      </c>
      <c r="D18" s="64"/>
      <c r="E18" s="29">
        <v>9704822</v>
      </c>
      <c r="F18" s="22">
        <f t="shared" si="0"/>
        <v>8746956.0686000008</v>
      </c>
      <c r="G18" s="22">
        <f t="shared" si="1"/>
        <v>5453.3165013061343</v>
      </c>
      <c r="H18" s="22">
        <v>8186794</v>
      </c>
      <c r="I18" s="22">
        <f t="shared" si="2"/>
        <v>7378757.4321999997</v>
      </c>
      <c r="J18" s="22">
        <f t="shared" si="3"/>
        <v>4600.3088787196766</v>
      </c>
      <c r="K18" s="22">
        <v>0</v>
      </c>
      <c r="L18" s="29"/>
      <c r="M18" s="27"/>
      <c r="N18" s="11"/>
      <c r="O18" s="25"/>
      <c r="P18" s="28"/>
      <c r="Q18" s="11"/>
    </row>
    <row r="19" spans="1:17">
      <c r="A19" s="56">
        <v>921</v>
      </c>
      <c r="B19" s="70" t="s">
        <v>21</v>
      </c>
      <c r="C19" s="64">
        <v>540.70000000000005</v>
      </c>
      <c r="D19" s="64"/>
      <c r="E19" s="29">
        <v>3318068</v>
      </c>
      <c r="F19" s="22">
        <f t="shared" si="0"/>
        <v>2990574.6883999999</v>
      </c>
      <c r="G19" s="22">
        <f t="shared" si="1"/>
        <v>5530.9315487331232</v>
      </c>
      <c r="H19" s="22">
        <v>2608517</v>
      </c>
      <c r="I19" s="22">
        <f t="shared" si="2"/>
        <v>2351056.3720999998</v>
      </c>
      <c r="J19" s="22">
        <f t="shared" si="3"/>
        <v>4348.1715777695572</v>
      </c>
      <c r="K19" s="22">
        <v>0</v>
      </c>
      <c r="L19" s="29"/>
      <c r="M19" s="27"/>
      <c r="N19" s="11"/>
      <c r="O19" s="25"/>
      <c r="P19" s="28"/>
      <c r="Q19" s="11"/>
    </row>
    <row r="20" spans="1:17">
      <c r="A20" s="56">
        <v>1000</v>
      </c>
      <c r="B20" s="70" t="s">
        <v>22</v>
      </c>
      <c r="C20" s="64">
        <v>1154.6199999999999</v>
      </c>
      <c r="D20" s="64"/>
      <c r="E20" s="29">
        <v>6962986</v>
      </c>
      <c r="F20" s="22">
        <f t="shared" si="0"/>
        <v>6275739.2818</v>
      </c>
      <c r="G20" s="22">
        <f t="shared" si="1"/>
        <v>5435.3287504113914</v>
      </c>
      <c r="H20" s="22">
        <v>5082980</v>
      </c>
      <c r="I20" s="22">
        <f t="shared" si="2"/>
        <v>4581289.8739999998</v>
      </c>
      <c r="J20" s="22">
        <f t="shared" si="3"/>
        <v>3967.7901595330068</v>
      </c>
      <c r="K20" s="22">
        <v>0</v>
      </c>
      <c r="L20" s="29"/>
      <c r="M20" s="27"/>
      <c r="N20" s="11"/>
      <c r="O20" s="25"/>
      <c r="P20" s="28"/>
      <c r="Q20" s="11"/>
    </row>
    <row r="21" spans="1:17">
      <c r="A21" s="56">
        <v>1100</v>
      </c>
      <c r="B21" s="70" t="s">
        <v>23</v>
      </c>
      <c r="C21" s="64">
        <v>1234.8699999999999</v>
      </c>
      <c r="D21" s="64"/>
      <c r="E21" s="29">
        <v>7598969</v>
      </c>
      <c r="F21" s="22">
        <f t="shared" si="0"/>
        <v>6848950.7597000003</v>
      </c>
      <c r="G21" s="22">
        <f t="shared" si="1"/>
        <v>5546.2929374752002</v>
      </c>
      <c r="H21" s="22">
        <v>5547247</v>
      </c>
      <c r="I21" s="22">
        <f t="shared" si="2"/>
        <v>4999733.7210999997</v>
      </c>
      <c r="J21" s="22">
        <f t="shared" si="3"/>
        <v>4048.7935743033681</v>
      </c>
      <c r="K21" s="22">
        <v>0</v>
      </c>
      <c r="L21" s="29"/>
      <c r="M21" s="27"/>
      <c r="N21" s="11"/>
      <c r="O21" s="25"/>
      <c r="P21" s="28"/>
      <c r="Q21" s="11"/>
    </row>
    <row r="22" spans="1:17">
      <c r="A22" s="56">
        <v>1211</v>
      </c>
      <c r="B22" s="70" t="s">
        <v>24</v>
      </c>
      <c r="C22" s="64">
        <v>842.93</v>
      </c>
      <c r="D22" s="64"/>
      <c r="E22" s="29">
        <v>5036151</v>
      </c>
      <c r="F22" s="22">
        <f t="shared" si="0"/>
        <v>4539082.8963000001</v>
      </c>
      <c r="G22" s="22">
        <f t="shared" si="1"/>
        <v>5384.8871155374709</v>
      </c>
      <c r="H22" s="22">
        <v>3676390</v>
      </c>
      <c r="I22" s="22">
        <f t="shared" si="2"/>
        <v>3313530.307</v>
      </c>
      <c r="J22" s="22">
        <f t="shared" si="3"/>
        <v>3930.9673484156456</v>
      </c>
      <c r="K22" s="22">
        <v>0</v>
      </c>
      <c r="L22" s="22"/>
      <c r="M22" s="27"/>
      <c r="N22" s="11"/>
      <c r="O22" s="25"/>
      <c r="P22" s="28"/>
      <c r="Q22" s="11"/>
    </row>
    <row r="23" spans="1:17">
      <c r="A23" s="56">
        <v>1212</v>
      </c>
      <c r="B23" s="70" t="s">
        <v>25</v>
      </c>
      <c r="C23" s="64">
        <v>1521.13</v>
      </c>
      <c r="D23" s="64"/>
      <c r="E23" s="29">
        <v>9331511</v>
      </c>
      <c r="F23" s="22">
        <f t="shared" si="0"/>
        <v>8410490.8642999995</v>
      </c>
      <c r="G23" s="22">
        <f t="shared" si="1"/>
        <v>5529.107219172588</v>
      </c>
      <c r="H23" s="22">
        <v>6812003</v>
      </c>
      <c r="I23" s="22">
        <f t="shared" si="2"/>
        <v>6139658.3038999997</v>
      </c>
      <c r="J23" s="22">
        <f t="shared" si="3"/>
        <v>4036.2482522203882</v>
      </c>
      <c r="K23" s="22">
        <v>0</v>
      </c>
      <c r="L23" s="22"/>
      <c r="M23" s="27"/>
      <c r="N23" s="11"/>
      <c r="O23" s="25"/>
      <c r="P23" s="28"/>
      <c r="Q23" s="11"/>
    </row>
    <row r="24" spans="1:17">
      <c r="A24" s="56">
        <v>1321</v>
      </c>
      <c r="B24" s="70" t="s">
        <v>26</v>
      </c>
      <c r="C24" s="64">
        <v>2631.68</v>
      </c>
      <c r="D24" s="64"/>
      <c r="E24" s="29">
        <v>16199072</v>
      </c>
      <c r="F24" s="22">
        <f t="shared" si="0"/>
        <v>14600223.593599999</v>
      </c>
      <c r="G24" s="22">
        <f t="shared" si="1"/>
        <v>5547.8719272859926</v>
      </c>
      <c r="H24" s="22">
        <v>11825323</v>
      </c>
      <c r="I24" s="22">
        <f t="shared" si="2"/>
        <v>10658163.619899999</v>
      </c>
      <c r="J24" s="22">
        <f t="shared" si="3"/>
        <v>4049.9466576103478</v>
      </c>
      <c r="K24" s="22">
        <v>0</v>
      </c>
      <c r="L24" s="22"/>
      <c r="M24" s="27"/>
      <c r="N24" s="11"/>
      <c r="O24" s="25"/>
      <c r="P24" s="28"/>
      <c r="Q24" s="11"/>
    </row>
    <row r="25" spans="1:17">
      <c r="A25" s="56">
        <v>1400</v>
      </c>
      <c r="B25" s="70" t="s">
        <v>27</v>
      </c>
      <c r="C25" s="64">
        <v>1081.45</v>
      </c>
      <c r="D25" s="64"/>
      <c r="E25" s="29">
        <v>6646045</v>
      </c>
      <c r="F25" s="22">
        <f t="shared" si="0"/>
        <v>5990080.3585000001</v>
      </c>
      <c r="G25" s="22">
        <f t="shared" si="1"/>
        <v>5538.9341703268756</v>
      </c>
      <c r="H25" s="22">
        <v>4851613</v>
      </c>
      <c r="I25" s="22">
        <f t="shared" si="2"/>
        <v>4372758.7968999995</v>
      </c>
      <c r="J25" s="22">
        <f t="shared" si="3"/>
        <v>4043.422069351333</v>
      </c>
      <c r="K25" s="22">
        <v>0</v>
      </c>
      <c r="L25" s="22"/>
      <c r="M25" s="27"/>
      <c r="N25" s="11"/>
      <c r="O25" s="25"/>
      <c r="P25" s="28"/>
      <c r="Q25" s="11"/>
    </row>
    <row r="26" spans="1:17">
      <c r="A26" s="56">
        <v>1402</v>
      </c>
      <c r="B26" s="70" t="s">
        <v>28</v>
      </c>
      <c r="C26" s="64">
        <v>250.3</v>
      </c>
      <c r="D26" s="64"/>
      <c r="E26" s="29">
        <v>1536908</v>
      </c>
      <c r="F26" s="22">
        <f t="shared" si="0"/>
        <v>1385215.1804</v>
      </c>
      <c r="G26" s="22">
        <f t="shared" si="1"/>
        <v>5534.2196580103873</v>
      </c>
      <c r="H26" s="22">
        <v>1121943</v>
      </c>
      <c r="I26" s="22">
        <f t="shared" si="2"/>
        <v>1011207.2259</v>
      </c>
      <c r="J26" s="22">
        <f t="shared" si="3"/>
        <v>4039.9809264882138</v>
      </c>
      <c r="K26" s="22">
        <v>0</v>
      </c>
      <c r="L26" s="22"/>
      <c r="M26" s="27"/>
      <c r="N26" s="11"/>
      <c r="O26" s="25"/>
      <c r="P26" s="28"/>
      <c r="Q26" s="11"/>
    </row>
    <row r="27" spans="1:17">
      <c r="A27" s="56">
        <v>1420</v>
      </c>
      <c r="B27" s="70" t="s">
        <v>29</v>
      </c>
      <c r="C27" s="64">
        <v>2023.66</v>
      </c>
      <c r="D27" s="64"/>
      <c r="E27" s="29">
        <v>12465254</v>
      </c>
      <c r="F27" s="22">
        <f t="shared" si="0"/>
        <v>11234933.430199999</v>
      </c>
      <c r="G27" s="22">
        <f t="shared" si="1"/>
        <v>5551.7890506310341</v>
      </c>
      <c r="H27" s="22">
        <v>10841817</v>
      </c>
      <c r="I27" s="22">
        <f t="shared" si="2"/>
        <v>9771729.6621000003</v>
      </c>
      <c r="J27" s="22">
        <f t="shared" si="3"/>
        <v>4828.7408270658116</v>
      </c>
      <c r="K27" s="22">
        <v>0</v>
      </c>
      <c r="L27" s="22"/>
      <c r="M27" s="27"/>
      <c r="N27" s="11"/>
      <c r="O27" s="25"/>
      <c r="P27" s="28"/>
      <c r="Q27" s="11"/>
    </row>
    <row r="28" spans="1:17">
      <c r="A28" s="56">
        <v>1425</v>
      </c>
      <c r="B28" s="70" t="s">
        <v>30</v>
      </c>
      <c r="C28" s="64">
        <v>325</v>
      </c>
      <c r="D28" s="64"/>
      <c r="E28" s="29">
        <v>2001921</v>
      </c>
      <c r="F28" s="22">
        <f t="shared" si="0"/>
        <v>1804331.3973000001</v>
      </c>
      <c r="G28" s="22">
        <f t="shared" si="1"/>
        <v>5551.7889147692313</v>
      </c>
      <c r="H28" s="22">
        <v>1741197</v>
      </c>
      <c r="I28" s="22">
        <f t="shared" si="2"/>
        <v>1569340.8561</v>
      </c>
      <c r="J28" s="22">
        <f t="shared" si="3"/>
        <v>4828.7410956923077</v>
      </c>
      <c r="K28" s="22">
        <v>0</v>
      </c>
      <c r="L28" s="22"/>
      <c r="M28" s="27"/>
      <c r="N28" s="11"/>
      <c r="O28" s="25"/>
      <c r="P28" s="28"/>
      <c r="Q28" s="11"/>
    </row>
    <row r="29" spans="1:17">
      <c r="A29" s="56">
        <v>1500</v>
      </c>
      <c r="B29" s="70" t="s">
        <v>31</v>
      </c>
      <c r="C29" s="64">
        <v>2316.2399999999998</v>
      </c>
      <c r="D29" s="64"/>
      <c r="E29" s="29">
        <v>14219773</v>
      </c>
      <c r="F29" s="22">
        <f t="shared" si="0"/>
        <v>12816281.404899999</v>
      </c>
      <c r="G29" s="22">
        <f t="shared" si="1"/>
        <v>5533.2268697976033</v>
      </c>
      <c r="H29" s="22">
        <v>11372027</v>
      </c>
      <c r="I29" s="22">
        <f t="shared" si="2"/>
        <v>10249607.9351</v>
      </c>
      <c r="J29" s="22">
        <f t="shared" si="3"/>
        <v>4425.1061785911652</v>
      </c>
      <c r="K29" s="22">
        <v>0</v>
      </c>
      <c r="L29" s="22"/>
      <c r="M29" s="27"/>
      <c r="N29" s="11"/>
      <c r="O29" s="25"/>
      <c r="P29" s="28"/>
      <c r="Q29" s="11"/>
    </row>
    <row r="30" spans="1:17">
      <c r="A30" s="56">
        <v>1520</v>
      </c>
      <c r="B30" s="70" t="s">
        <v>32</v>
      </c>
      <c r="C30" s="64">
        <v>1335.13</v>
      </c>
      <c r="D30" s="64"/>
      <c r="E30" s="29">
        <v>8220728</v>
      </c>
      <c r="F30" s="22">
        <f t="shared" si="0"/>
        <v>7409342.1464</v>
      </c>
      <c r="G30" s="22">
        <f t="shared" si="1"/>
        <v>5549.5286199845705</v>
      </c>
      <c r="H30" s="22">
        <v>6001131</v>
      </c>
      <c r="I30" s="22">
        <f t="shared" si="2"/>
        <v>5408819.3702999996</v>
      </c>
      <c r="J30" s="22">
        <f t="shared" si="3"/>
        <v>4051.1555955599824</v>
      </c>
      <c r="K30" s="22">
        <v>0</v>
      </c>
      <c r="L30" s="22"/>
      <c r="M30" s="27"/>
      <c r="N30" s="11"/>
      <c r="O30" s="25"/>
      <c r="P30" s="28"/>
      <c r="Q30" s="11"/>
    </row>
    <row r="31" spans="1:17">
      <c r="A31" s="56">
        <v>1600</v>
      </c>
      <c r="B31" s="70" t="s">
        <v>33</v>
      </c>
      <c r="C31" s="64">
        <v>2489.02</v>
      </c>
      <c r="D31" s="64"/>
      <c r="E31" s="29">
        <v>15134572</v>
      </c>
      <c r="F31" s="22">
        <f t="shared" si="0"/>
        <v>13640789.7436</v>
      </c>
      <c r="G31" s="22">
        <f t="shared" si="1"/>
        <v>5480.3857516612961</v>
      </c>
      <c r="H31" s="22">
        <v>11048238</v>
      </c>
      <c r="I31" s="22">
        <f t="shared" si="2"/>
        <v>9957776.9093999993</v>
      </c>
      <c r="J31" s="22">
        <f t="shared" si="3"/>
        <v>4000.6817580413172</v>
      </c>
      <c r="K31" s="22">
        <v>0</v>
      </c>
      <c r="L31" s="22"/>
      <c r="M31" s="27"/>
      <c r="N31" s="11"/>
      <c r="O31" s="25"/>
      <c r="P31" s="28"/>
      <c r="Q31" s="11"/>
    </row>
    <row r="32" spans="1:17">
      <c r="A32" s="56">
        <v>1700</v>
      </c>
      <c r="B32" s="70" t="s">
        <v>34</v>
      </c>
      <c r="C32" s="64">
        <v>32323.09</v>
      </c>
      <c r="D32" s="64"/>
      <c r="E32" s="29">
        <v>192914449</v>
      </c>
      <c r="F32" s="22">
        <f t="shared" si="0"/>
        <v>173873792.88369998</v>
      </c>
      <c r="G32" s="22">
        <f t="shared" si="1"/>
        <v>5379.2441528238787</v>
      </c>
      <c r="H32" s="22">
        <v>141302802</v>
      </c>
      <c r="I32" s="22">
        <f t="shared" si="2"/>
        <v>127356215.4426</v>
      </c>
      <c r="J32" s="22">
        <f t="shared" si="3"/>
        <v>3940.1002640094125</v>
      </c>
      <c r="K32" s="22">
        <v>0</v>
      </c>
      <c r="L32" s="22"/>
      <c r="M32" s="27"/>
      <c r="N32" s="11"/>
      <c r="O32" s="25"/>
      <c r="P32" s="28"/>
      <c r="Q32" s="11"/>
    </row>
    <row r="33" spans="1:17">
      <c r="A33" s="56">
        <v>1800</v>
      </c>
      <c r="B33" s="70" t="s">
        <v>35</v>
      </c>
      <c r="C33" s="64">
        <v>2040.52</v>
      </c>
      <c r="D33" s="64"/>
      <c r="E33" s="22">
        <v>12377288</v>
      </c>
      <c r="F33" s="22">
        <f t="shared" si="0"/>
        <v>11155649.6744</v>
      </c>
      <c r="G33" s="22">
        <f t="shared" si="1"/>
        <v>5467.0621578813243</v>
      </c>
      <c r="H33" s="22">
        <v>9035420</v>
      </c>
      <c r="I33" s="22">
        <f t="shared" si="2"/>
        <v>8143624.0460000001</v>
      </c>
      <c r="J33" s="22">
        <f t="shared" si="3"/>
        <v>3990.9552692450943</v>
      </c>
      <c r="K33" s="22">
        <v>0</v>
      </c>
      <c r="L33" s="22"/>
      <c r="M33" s="27"/>
      <c r="N33" s="11"/>
      <c r="O33" s="25"/>
      <c r="P33" s="28"/>
      <c r="Q33" s="11"/>
    </row>
    <row r="34" spans="1:17">
      <c r="A34" s="56">
        <v>1802</v>
      </c>
      <c r="B34" s="70" t="s">
        <v>36</v>
      </c>
      <c r="C34" s="64">
        <v>510.79</v>
      </c>
      <c r="D34" s="64"/>
      <c r="E34" s="22">
        <v>3079589</v>
      </c>
      <c r="F34" s="22">
        <f t="shared" si="0"/>
        <v>2775633.5657000002</v>
      </c>
      <c r="G34" s="22">
        <f t="shared" si="1"/>
        <v>5434.0013815853872</v>
      </c>
      <c r="H34" s="22">
        <v>2248100</v>
      </c>
      <c r="I34" s="22">
        <f t="shared" si="2"/>
        <v>2026212.53</v>
      </c>
      <c r="J34" s="22">
        <f t="shared" si="3"/>
        <v>3966.8210614929812</v>
      </c>
      <c r="K34" s="22">
        <v>0</v>
      </c>
      <c r="L34" s="22"/>
      <c r="M34" s="27"/>
      <c r="N34" s="11"/>
      <c r="O34" s="25"/>
      <c r="P34" s="28"/>
      <c r="Q34" s="11"/>
    </row>
    <row r="35" spans="1:17">
      <c r="A35" s="56">
        <v>1820</v>
      </c>
      <c r="B35" s="70" t="s">
        <v>37</v>
      </c>
      <c r="C35" s="64">
        <v>3394.05</v>
      </c>
      <c r="D35" s="64"/>
      <c r="E35" s="22">
        <v>20907847</v>
      </c>
      <c r="F35" s="22">
        <f t="shared" si="0"/>
        <v>18844242.5011</v>
      </c>
      <c r="G35" s="22">
        <f t="shared" si="1"/>
        <v>5552.1405109235275</v>
      </c>
      <c r="H35" s="22">
        <v>15262728</v>
      </c>
      <c r="I35" s="22">
        <f t="shared" si="2"/>
        <v>13756296.746400001</v>
      </c>
      <c r="J35" s="22">
        <f t="shared" si="3"/>
        <v>4053.0624906527601</v>
      </c>
      <c r="K35" s="22">
        <v>0</v>
      </c>
      <c r="L35" s="22"/>
      <c r="M35" s="27"/>
      <c r="N35" s="11"/>
      <c r="O35" s="25"/>
      <c r="P35" s="28"/>
      <c r="Q35" s="11"/>
    </row>
    <row r="36" spans="1:17">
      <c r="A36" s="56">
        <v>1821</v>
      </c>
      <c r="B36" s="70" t="s">
        <v>38</v>
      </c>
      <c r="C36" s="64">
        <v>3863.76</v>
      </c>
      <c r="D36" s="64"/>
      <c r="E36" s="22">
        <v>23138211</v>
      </c>
      <c r="F36" s="22">
        <f t="shared" si="0"/>
        <v>20854469.574299999</v>
      </c>
      <c r="G36" s="22">
        <f t="shared" si="1"/>
        <v>5397.4547006801658</v>
      </c>
      <c r="H36" s="22">
        <v>18057266</v>
      </c>
      <c r="I36" s="22">
        <f t="shared" si="2"/>
        <v>16275013.845799999</v>
      </c>
      <c r="J36" s="22">
        <f t="shared" si="3"/>
        <v>4212.2217336998156</v>
      </c>
      <c r="K36" s="22">
        <v>0</v>
      </c>
      <c r="L36" s="22"/>
      <c r="M36" s="27"/>
      <c r="N36" s="11"/>
      <c r="O36" s="25"/>
      <c r="P36" s="28"/>
      <c r="Q36" s="11"/>
    </row>
    <row r="37" spans="1:17">
      <c r="A37" s="56">
        <v>1900</v>
      </c>
      <c r="B37" s="70" t="s">
        <v>39</v>
      </c>
      <c r="C37" s="64">
        <v>1153.07</v>
      </c>
      <c r="D37" s="64"/>
      <c r="E37" s="22">
        <v>6979017</v>
      </c>
      <c r="F37" s="22">
        <f t="shared" si="0"/>
        <v>6290188.0220999997</v>
      </c>
      <c r="G37" s="22">
        <f t="shared" si="1"/>
        <v>5455.1657940107716</v>
      </c>
      <c r="H37" s="22">
        <v>5278296</v>
      </c>
      <c r="I37" s="22">
        <f t="shared" si="2"/>
        <v>4757328.1847999999</v>
      </c>
      <c r="J37" s="22">
        <f t="shared" si="3"/>
        <v>4125.7930436140041</v>
      </c>
      <c r="K37" s="22">
        <v>0</v>
      </c>
      <c r="L37" s="22"/>
      <c r="M37" s="27"/>
      <c r="N37" s="11"/>
      <c r="O37" s="25"/>
      <c r="P37" s="28"/>
      <c r="Q37" s="11"/>
    </row>
    <row r="38" spans="1:17">
      <c r="A38" s="71">
        <v>2000</v>
      </c>
      <c r="B38" s="72" t="s">
        <v>40</v>
      </c>
      <c r="C38" s="64">
        <v>3644.91</v>
      </c>
      <c r="D38" s="64"/>
      <c r="E38" s="22">
        <v>21918128</v>
      </c>
      <c r="F38" s="22">
        <f t="shared" si="0"/>
        <v>19754808.766399998</v>
      </c>
      <c r="G38" s="22">
        <f t="shared" si="1"/>
        <v>5419.8344448559774</v>
      </c>
      <c r="H38" s="22">
        <v>17922184</v>
      </c>
      <c r="I38" s="22">
        <f t="shared" si="2"/>
        <v>16153264.439199999</v>
      </c>
      <c r="J38" s="22">
        <f t="shared" si="3"/>
        <v>4431.7320425470034</v>
      </c>
      <c r="K38" s="22">
        <v>0</v>
      </c>
      <c r="L38" s="22"/>
      <c r="M38" s="27"/>
      <c r="N38" s="11"/>
      <c r="O38" s="25"/>
      <c r="P38" s="28"/>
      <c r="Q38" s="11"/>
    </row>
    <row r="39" spans="1:17">
      <c r="A39" s="56">
        <v>2100</v>
      </c>
      <c r="B39" s="70" t="s">
        <v>41</v>
      </c>
      <c r="C39" s="64">
        <v>1622.49</v>
      </c>
      <c r="D39" s="64"/>
      <c r="E39" s="22">
        <v>9796750</v>
      </c>
      <c r="F39" s="22">
        <f t="shared" si="0"/>
        <v>8829810.7750000004</v>
      </c>
      <c r="G39" s="22">
        <f t="shared" si="1"/>
        <v>5442.13571424169</v>
      </c>
      <c r="H39" s="22">
        <v>7151627</v>
      </c>
      <c r="I39" s="22">
        <f t="shared" si="2"/>
        <v>6445761.4150999999</v>
      </c>
      <c r="J39" s="22">
        <f t="shared" si="3"/>
        <v>3972.7587936443365</v>
      </c>
      <c r="K39" s="22">
        <v>0</v>
      </c>
      <c r="L39" s="22"/>
      <c r="M39" s="27"/>
      <c r="N39" s="11"/>
      <c r="O39" s="25"/>
      <c r="P39" s="28"/>
      <c r="Q39" s="11"/>
    </row>
    <row r="40" spans="1:17">
      <c r="A40" s="56">
        <v>2220</v>
      </c>
      <c r="B40" s="70" t="s">
        <v>42</v>
      </c>
      <c r="C40" s="64">
        <v>3628.06</v>
      </c>
      <c r="D40" s="64"/>
      <c r="E40" s="22">
        <v>21922793</v>
      </c>
      <c r="F40" s="22">
        <f t="shared" si="0"/>
        <v>19759013.330899999</v>
      </c>
      <c r="G40" s="22">
        <f t="shared" si="1"/>
        <v>5446.1649837378654</v>
      </c>
      <c r="H40" s="22">
        <v>16808841</v>
      </c>
      <c r="I40" s="22">
        <f t="shared" si="2"/>
        <v>15149808.393300001</v>
      </c>
      <c r="J40" s="22">
        <f t="shared" si="3"/>
        <v>4175.7325935348372</v>
      </c>
      <c r="K40" s="22">
        <v>0</v>
      </c>
      <c r="L40" s="22"/>
      <c r="M40" s="27"/>
      <c r="N40" s="11"/>
      <c r="O40" s="25"/>
      <c r="P40" s="28"/>
      <c r="Q40" s="11"/>
    </row>
    <row r="41" spans="1:17">
      <c r="A41" s="56">
        <v>2300</v>
      </c>
      <c r="B41" s="70" t="s">
        <v>43</v>
      </c>
      <c r="C41" s="64">
        <v>4043.43</v>
      </c>
      <c r="D41" s="64"/>
      <c r="E41" s="22">
        <v>24353166</v>
      </c>
      <c r="F41" s="22">
        <f t="shared" si="0"/>
        <v>21949508.515799999</v>
      </c>
      <c r="G41" s="22">
        <f t="shared" si="1"/>
        <v>5428.4378648325801</v>
      </c>
      <c r="H41" s="22">
        <v>17777811</v>
      </c>
      <c r="I41" s="22">
        <f t="shared" si="2"/>
        <v>16023141.054299999</v>
      </c>
      <c r="J41" s="22">
        <f t="shared" si="3"/>
        <v>3962.7596012049175</v>
      </c>
      <c r="K41" s="22">
        <v>0</v>
      </c>
      <c r="L41" s="22"/>
      <c r="M41" s="27"/>
      <c r="N41" s="11"/>
      <c r="O41" s="25"/>
      <c r="P41" s="28"/>
      <c r="Q41" s="11"/>
    </row>
    <row r="42" spans="1:17">
      <c r="A42" s="56">
        <v>2320</v>
      </c>
      <c r="B42" s="70" t="s">
        <v>44</v>
      </c>
      <c r="C42" s="64">
        <v>1644.67</v>
      </c>
      <c r="D42" s="64"/>
      <c r="E42" s="22">
        <v>10043799</v>
      </c>
      <c r="F42" s="22">
        <f t="shared" si="0"/>
        <v>9052476.0386999995</v>
      </c>
      <c r="G42" s="22">
        <f t="shared" si="1"/>
        <v>5504.1291193370089</v>
      </c>
      <c r="H42" s="22">
        <v>7331973</v>
      </c>
      <c r="I42" s="22">
        <f t="shared" si="2"/>
        <v>6608307.2648999998</v>
      </c>
      <c r="J42" s="22">
        <f t="shared" si="3"/>
        <v>4018.0141091525957</v>
      </c>
      <c r="K42" s="22">
        <v>0</v>
      </c>
      <c r="L42" s="22"/>
      <c r="M42" s="27"/>
      <c r="N42" s="11"/>
      <c r="O42" s="25"/>
      <c r="P42" s="28"/>
      <c r="Q42" s="11"/>
    </row>
    <row r="43" spans="1:17">
      <c r="A43" s="56">
        <v>2400</v>
      </c>
      <c r="B43" s="70" t="s">
        <v>45</v>
      </c>
      <c r="C43" s="64">
        <v>13765.28</v>
      </c>
      <c r="D43" s="64"/>
      <c r="E43" s="22">
        <v>83024716</v>
      </c>
      <c r="F43" s="22">
        <f t="shared" si="0"/>
        <v>74830176.5308</v>
      </c>
      <c r="G43" s="22">
        <f t="shared" si="1"/>
        <v>5436.15360754013</v>
      </c>
      <c r="H43" s="22">
        <v>60608043</v>
      </c>
      <c r="I43" s="22">
        <f t="shared" si="2"/>
        <v>54626029.155900002</v>
      </c>
      <c r="J43" s="22">
        <f t="shared" si="3"/>
        <v>3968.3921544567202</v>
      </c>
      <c r="K43" s="22">
        <v>0</v>
      </c>
      <c r="L43" s="22"/>
      <c r="M43" s="27"/>
      <c r="N43" s="11"/>
      <c r="O43" s="25"/>
      <c r="P43" s="28"/>
      <c r="Q43" s="11"/>
    </row>
    <row r="44" spans="1:17">
      <c r="A44" s="56">
        <v>2420</v>
      </c>
      <c r="B44" s="70" t="s">
        <v>46</v>
      </c>
      <c r="C44" s="64">
        <v>5765.3</v>
      </c>
      <c r="D44" s="64"/>
      <c r="E44" s="22">
        <v>34695427</v>
      </c>
      <c r="F44" s="22">
        <f t="shared" si="0"/>
        <v>31270988.355099998</v>
      </c>
      <c r="G44" s="22">
        <f t="shared" si="1"/>
        <v>5424.0002003538402</v>
      </c>
      <c r="H44" s="22">
        <v>25327662</v>
      </c>
      <c r="I44" s="22">
        <f t="shared" si="2"/>
        <v>22827821.760600001</v>
      </c>
      <c r="J44" s="22">
        <f t="shared" si="3"/>
        <v>3959.5201915945399</v>
      </c>
      <c r="K44" s="22">
        <v>0</v>
      </c>
      <c r="L44" s="22"/>
      <c r="M44" s="27"/>
      <c r="N44" s="11"/>
      <c r="O44" s="25"/>
      <c r="P44" s="28"/>
      <c r="Q44" s="11"/>
    </row>
    <row r="45" spans="1:17">
      <c r="A45" s="56">
        <v>2421</v>
      </c>
      <c r="B45" s="70" t="s">
        <v>47</v>
      </c>
      <c r="C45" s="64">
        <v>6155.03</v>
      </c>
      <c r="D45" s="64"/>
      <c r="E45" s="22">
        <v>37209219</v>
      </c>
      <c r="F45" s="22">
        <f t="shared" si="0"/>
        <v>33536669.0847</v>
      </c>
      <c r="G45" s="22">
        <f t="shared" si="1"/>
        <v>5448.6605401923307</v>
      </c>
      <c r="H45" s="22">
        <v>27162730</v>
      </c>
      <c r="I45" s="22">
        <f t="shared" si="2"/>
        <v>24481768.548999999</v>
      </c>
      <c r="J45" s="22">
        <f t="shared" si="3"/>
        <v>3977.5222133767015</v>
      </c>
      <c r="K45" s="22">
        <v>0</v>
      </c>
      <c r="L45" s="22"/>
      <c r="M45" s="27"/>
      <c r="N45" s="11"/>
      <c r="O45" s="25"/>
      <c r="P45" s="28"/>
      <c r="Q45" s="11"/>
    </row>
    <row r="46" spans="1:17">
      <c r="A46" s="56">
        <v>2422</v>
      </c>
      <c r="B46" s="70" t="s">
        <v>48</v>
      </c>
      <c r="C46" s="64">
        <v>2906.36</v>
      </c>
      <c r="D46" s="64"/>
      <c r="E46" s="22">
        <v>17327805</v>
      </c>
      <c r="F46" s="22">
        <f t="shared" si="0"/>
        <v>15617550.646500001</v>
      </c>
      <c r="G46" s="22">
        <f t="shared" si="1"/>
        <v>5373.5774805942829</v>
      </c>
      <c r="H46" s="22">
        <v>14170344</v>
      </c>
      <c r="I46" s="22">
        <f t="shared" si="2"/>
        <v>12771731.0472</v>
      </c>
      <c r="J46" s="22">
        <f t="shared" si="3"/>
        <v>4394.4077977951802</v>
      </c>
      <c r="K46" s="22">
        <v>0</v>
      </c>
      <c r="L46" s="22"/>
      <c r="M46" s="27"/>
      <c r="N46" s="11"/>
      <c r="O46" s="25"/>
      <c r="P46" s="28"/>
      <c r="Q46" s="11"/>
    </row>
    <row r="47" spans="1:17">
      <c r="A47" s="56">
        <v>2423</v>
      </c>
      <c r="B47" s="70" t="s">
        <v>49</v>
      </c>
      <c r="C47" s="64">
        <v>1882.04</v>
      </c>
      <c r="D47" s="64"/>
      <c r="E47" s="22">
        <v>11304220</v>
      </c>
      <c r="F47" s="22">
        <f t="shared" si="0"/>
        <v>10188493.486</v>
      </c>
      <c r="G47" s="22">
        <f t="shared" si="1"/>
        <v>5413.5371649911795</v>
      </c>
      <c r="H47" s="22">
        <v>8252081</v>
      </c>
      <c r="I47" s="22">
        <f t="shared" si="2"/>
        <v>7437600.6052999999</v>
      </c>
      <c r="J47" s="22">
        <f t="shared" si="3"/>
        <v>3951.8823220016579</v>
      </c>
      <c r="K47" s="22">
        <v>0</v>
      </c>
      <c r="L47" s="22"/>
      <c r="M47" s="27"/>
      <c r="N47" s="11"/>
      <c r="O47" s="25"/>
      <c r="P47" s="28"/>
      <c r="Q47" s="11"/>
    </row>
    <row r="48" spans="1:17">
      <c r="A48" s="56">
        <v>2500</v>
      </c>
      <c r="B48" s="70" t="s">
        <v>50</v>
      </c>
      <c r="C48" s="64">
        <v>5137.79</v>
      </c>
      <c r="D48" s="64"/>
      <c r="E48" s="22">
        <v>31132761</v>
      </c>
      <c r="F48" s="22">
        <f t="shared" si="0"/>
        <v>28059957.489300001</v>
      </c>
      <c r="G48" s="22">
        <f t="shared" si="1"/>
        <v>5461.483923885562</v>
      </c>
      <c r="H48" s="22">
        <v>22726916</v>
      </c>
      <c r="I48" s="22">
        <f t="shared" si="2"/>
        <v>20483769.390799999</v>
      </c>
      <c r="J48" s="22">
        <f t="shared" si="3"/>
        <v>3986.8833468865018</v>
      </c>
      <c r="K48" s="22">
        <v>0</v>
      </c>
      <c r="L48" s="22"/>
      <c r="M48" s="27"/>
      <c r="N48" s="11"/>
      <c r="O48" s="25"/>
      <c r="P48" s="28"/>
      <c r="Q48" s="11"/>
    </row>
    <row r="49" spans="1:17">
      <c r="A49" s="56">
        <v>2505</v>
      </c>
      <c r="B49" s="70" t="s">
        <v>51</v>
      </c>
      <c r="C49" s="64">
        <v>460</v>
      </c>
      <c r="D49" s="64"/>
      <c r="E49" s="22">
        <v>2832948</v>
      </c>
      <c r="F49" s="22">
        <f t="shared" si="0"/>
        <v>2553336.0323999999</v>
      </c>
      <c r="G49" s="22">
        <f t="shared" si="1"/>
        <v>5550.7305052173915</v>
      </c>
      <c r="H49" s="22">
        <v>2159845</v>
      </c>
      <c r="I49" s="22">
        <f t="shared" si="2"/>
        <v>1946668.2985</v>
      </c>
      <c r="J49" s="22">
        <f t="shared" si="3"/>
        <v>4231.8876054347829</v>
      </c>
      <c r="K49" s="22">
        <v>0</v>
      </c>
      <c r="L49" s="22"/>
      <c r="M49" s="27"/>
      <c r="N49" s="11"/>
      <c r="O49" s="25"/>
      <c r="P49" s="28"/>
      <c r="Q49" s="11"/>
    </row>
    <row r="50" spans="1:17">
      <c r="A50" s="56">
        <v>2515</v>
      </c>
      <c r="B50" s="70" t="s">
        <v>52</v>
      </c>
      <c r="C50" s="64">
        <v>600</v>
      </c>
      <c r="D50" s="64"/>
      <c r="E50" s="22">
        <v>3695150</v>
      </c>
      <c r="F50" s="22">
        <f t="shared" si="0"/>
        <v>3330438.6949999998</v>
      </c>
      <c r="G50" s="22">
        <f t="shared" si="1"/>
        <v>5550.731158333333</v>
      </c>
      <c r="H50" s="22">
        <v>2817190</v>
      </c>
      <c r="I50" s="22">
        <f t="shared" si="2"/>
        <v>2539133.3470000001</v>
      </c>
      <c r="J50" s="22">
        <f t="shared" si="3"/>
        <v>4231.8889116666669</v>
      </c>
      <c r="K50" s="22">
        <v>0</v>
      </c>
      <c r="L50" s="22"/>
      <c r="M50" s="27"/>
      <c r="N50" s="11"/>
      <c r="O50" s="25"/>
      <c r="P50" s="28"/>
      <c r="Q50" s="11"/>
    </row>
    <row r="51" spans="1:17">
      <c r="A51" s="56">
        <v>2520</v>
      </c>
      <c r="B51" s="70" t="s">
        <v>53</v>
      </c>
      <c r="C51" s="64">
        <v>19928.080000000002</v>
      </c>
      <c r="D51" s="64"/>
      <c r="E51" s="22">
        <v>122728743</v>
      </c>
      <c r="F51" s="22">
        <f t="shared" si="0"/>
        <v>110615416.0659</v>
      </c>
      <c r="G51" s="22">
        <f t="shared" si="1"/>
        <v>5550.731232808178</v>
      </c>
      <c r="H51" s="22">
        <v>93568653</v>
      </c>
      <c r="I51" s="22">
        <f t="shared" si="2"/>
        <v>84333426.948899999</v>
      </c>
      <c r="J51" s="22">
        <f t="shared" si="3"/>
        <v>4231.8892210840177</v>
      </c>
      <c r="K51" s="22">
        <v>0</v>
      </c>
      <c r="L51" s="22"/>
      <c r="M51" s="27"/>
      <c r="N51" s="11"/>
      <c r="O51" s="25"/>
      <c r="P51" s="28"/>
      <c r="Q51" s="11"/>
    </row>
    <row r="52" spans="1:17">
      <c r="A52" s="71">
        <v>2521</v>
      </c>
      <c r="B52" s="72" t="s">
        <v>54</v>
      </c>
      <c r="C52" s="64">
        <v>4949.95</v>
      </c>
      <c r="D52" s="64"/>
      <c r="E52" s="22">
        <v>29437640</v>
      </c>
      <c r="F52" s="22">
        <f t="shared" si="0"/>
        <v>26532144.932</v>
      </c>
      <c r="G52" s="22">
        <f t="shared" si="1"/>
        <v>5360.0834214487013</v>
      </c>
      <c r="H52" s="22">
        <v>22515569</v>
      </c>
      <c r="I52" s="22">
        <f t="shared" si="2"/>
        <v>20293282.339699998</v>
      </c>
      <c r="J52" s="22">
        <f t="shared" si="3"/>
        <v>4099.6944089738281</v>
      </c>
      <c r="K52" s="22">
        <v>0</v>
      </c>
      <c r="L52" s="22"/>
      <c r="M52" s="27"/>
      <c r="N52" s="11"/>
      <c r="O52" s="25"/>
      <c r="P52" s="28"/>
      <c r="Q52" s="11"/>
    </row>
    <row r="53" spans="1:17">
      <c r="A53" s="71">
        <v>2525</v>
      </c>
      <c r="B53" s="72" t="s">
        <v>55</v>
      </c>
      <c r="C53" s="64">
        <v>244</v>
      </c>
      <c r="D53" s="64"/>
      <c r="E53" s="22">
        <v>1502694</v>
      </c>
      <c r="F53" s="22">
        <f t="shared" si="0"/>
        <v>1354378.1022000001</v>
      </c>
      <c r="G53" s="22">
        <f t="shared" si="1"/>
        <v>5550.7299270491803</v>
      </c>
      <c r="H53" s="22">
        <v>1145657</v>
      </c>
      <c r="I53" s="22">
        <f t="shared" si="2"/>
        <v>1032580.6541</v>
      </c>
      <c r="J53" s="22">
        <f t="shared" si="3"/>
        <v>4231.8879266393442</v>
      </c>
      <c r="K53" s="22">
        <v>0</v>
      </c>
      <c r="L53" s="22"/>
      <c r="M53" s="27"/>
      <c r="N53" s="11"/>
      <c r="O53" s="25"/>
      <c r="P53" s="28"/>
      <c r="Q53" s="11"/>
    </row>
    <row r="54" spans="1:17">
      <c r="A54" s="71">
        <v>2535</v>
      </c>
      <c r="B54" s="72" t="s">
        <v>56</v>
      </c>
      <c r="C54" s="64">
        <v>600</v>
      </c>
      <c r="D54" s="64"/>
      <c r="E54" s="22">
        <v>3695150</v>
      </c>
      <c r="F54" s="22">
        <f t="shared" si="0"/>
        <v>3330438.6949999998</v>
      </c>
      <c r="G54" s="22">
        <f t="shared" si="1"/>
        <v>5550.731158333333</v>
      </c>
      <c r="H54" s="22">
        <v>2817190</v>
      </c>
      <c r="I54" s="22">
        <f t="shared" si="2"/>
        <v>2539133.3470000001</v>
      </c>
      <c r="J54" s="22">
        <f t="shared" si="3"/>
        <v>4231.8889116666669</v>
      </c>
      <c r="K54" s="22">
        <v>0</v>
      </c>
      <c r="L54" s="22"/>
      <c r="M54" s="27"/>
      <c r="N54" s="11"/>
      <c r="O54" s="25"/>
      <c r="P54" s="28"/>
      <c r="Q54" s="11"/>
    </row>
    <row r="55" spans="1:17">
      <c r="A55" s="71">
        <v>2545</v>
      </c>
      <c r="B55" s="72" t="s">
        <v>57</v>
      </c>
      <c r="C55" s="64">
        <v>225</v>
      </c>
      <c r="D55" s="64"/>
      <c r="E55" s="22">
        <v>1385682</v>
      </c>
      <c r="F55" s="22">
        <f t="shared" si="0"/>
        <v>1248915.1865999999</v>
      </c>
      <c r="G55" s="22">
        <f t="shared" si="1"/>
        <v>5550.7341626666666</v>
      </c>
      <c r="H55" s="22">
        <v>1056447</v>
      </c>
      <c r="I55" s="22">
        <f t="shared" si="2"/>
        <v>952175.68110000005</v>
      </c>
      <c r="J55" s="22">
        <f t="shared" si="3"/>
        <v>4231.8919160000005</v>
      </c>
      <c r="K55" s="22">
        <v>0</v>
      </c>
      <c r="L55" s="22"/>
      <c r="M55" s="27"/>
      <c r="N55" s="11"/>
      <c r="O55" s="25"/>
      <c r="P55" s="28"/>
      <c r="Q55" s="11"/>
    </row>
    <row r="56" spans="1:17">
      <c r="A56" s="56">
        <v>2611</v>
      </c>
      <c r="B56" s="70" t="s">
        <v>58</v>
      </c>
      <c r="C56" s="64">
        <v>2768.76</v>
      </c>
      <c r="D56" s="64"/>
      <c r="E56" s="22">
        <v>17004280</v>
      </c>
      <c r="F56" s="22">
        <f t="shared" si="0"/>
        <v>15325957.563999999</v>
      </c>
      <c r="G56" s="22">
        <f t="shared" si="1"/>
        <v>5535.31456825438</v>
      </c>
      <c r="H56" s="22">
        <v>13839173</v>
      </c>
      <c r="I56" s="22">
        <f t="shared" si="2"/>
        <v>12473246.6249</v>
      </c>
      <c r="J56" s="22">
        <f t="shared" si="3"/>
        <v>4504.9937968260156</v>
      </c>
      <c r="K56" s="22">
        <v>0</v>
      </c>
      <c r="L56" s="22"/>
      <c r="M56" s="27"/>
      <c r="N56" s="11"/>
      <c r="O56" s="25"/>
      <c r="P56" s="28"/>
      <c r="Q56" s="11"/>
    </row>
    <row r="57" spans="1:17">
      <c r="A57" s="56">
        <v>2700</v>
      </c>
      <c r="B57" s="70" t="s">
        <v>59</v>
      </c>
      <c r="C57" s="64">
        <v>1377.05</v>
      </c>
      <c r="D57" s="64"/>
      <c r="E57" s="22">
        <v>8460430</v>
      </c>
      <c r="F57" s="22">
        <f t="shared" si="0"/>
        <v>7625385.5590000004</v>
      </c>
      <c r="G57" s="22">
        <f t="shared" si="1"/>
        <v>5537.479074107694</v>
      </c>
      <c r="H57" s="22">
        <v>6495877</v>
      </c>
      <c r="I57" s="22">
        <f t="shared" si="2"/>
        <v>5854733.9401000002</v>
      </c>
      <c r="J57" s="22">
        <f t="shared" si="3"/>
        <v>4251.6494971860138</v>
      </c>
      <c r="K57" s="22">
        <v>0</v>
      </c>
      <c r="L57" s="22"/>
      <c r="M57" s="27"/>
      <c r="N57" s="11"/>
      <c r="O57" s="25"/>
      <c r="P57" s="28"/>
      <c r="Q57" s="11"/>
    </row>
    <row r="58" spans="1:17">
      <c r="A58" s="56">
        <v>2900</v>
      </c>
      <c r="B58" s="70" t="s">
        <v>60</v>
      </c>
      <c r="C58" s="64">
        <v>3218.83</v>
      </c>
      <c r="D58" s="64"/>
      <c r="E58" s="22">
        <v>19333511</v>
      </c>
      <c r="F58" s="22">
        <f t="shared" si="0"/>
        <v>17425293.464299999</v>
      </c>
      <c r="G58" s="22">
        <f t="shared" si="1"/>
        <v>5413.5488560439662</v>
      </c>
      <c r="H58" s="22">
        <v>15639368</v>
      </c>
      <c r="I58" s="22">
        <f t="shared" si="2"/>
        <v>14095762.3784</v>
      </c>
      <c r="J58" s="22">
        <f t="shared" si="3"/>
        <v>4379.1571404516544</v>
      </c>
      <c r="K58" s="22">
        <v>0</v>
      </c>
      <c r="L58" s="22"/>
      <c r="M58" s="27"/>
      <c r="N58" s="11"/>
      <c r="O58" s="25"/>
      <c r="P58" s="28"/>
      <c r="Q58" s="11"/>
    </row>
    <row r="59" spans="1:17">
      <c r="A59" s="71">
        <v>3000</v>
      </c>
      <c r="B59" s="72" t="s">
        <v>61</v>
      </c>
      <c r="C59" s="64">
        <v>8465.69</v>
      </c>
      <c r="D59" s="64"/>
      <c r="E59" s="22">
        <v>50572187</v>
      </c>
      <c r="F59" s="22">
        <f t="shared" si="0"/>
        <v>45580712.143100001</v>
      </c>
      <c r="G59" s="22">
        <f t="shared" si="1"/>
        <v>5384.1697656186325</v>
      </c>
      <c r="H59" s="22">
        <v>36917697</v>
      </c>
      <c r="I59" s="22">
        <f t="shared" si="2"/>
        <v>33273920.3061</v>
      </c>
      <c r="J59" s="22">
        <f t="shared" si="3"/>
        <v>3930.4439810694694</v>
      </c>
      <c r="K59" s="22">
        <v>0</v>
      </c>
      <c r="L59" s="22"/>
      <c r="M59" s="27"/>
      <c r="N59" s="11"/>
      <c r="O59" s="25"/>
      <c r="P59" s="28"/>
      <c r="Q59" s="11"/>
    </row>
    <row r="60" spans="1:17">
      <c r="A60" s="56">
        <v>3020</v>
      </c>
      <c r="B60" s="70" t="s">
        <v>62</v>
      </c>
      <c r="C60" s="64">
        <v>1511.96</v>
      </c>
      <c r="D60" s="64"/>
      <c r="E60" s="22">
        <v>9304579</v>
      </c>
      <c r="F60" s="22">
        <f t="shared" si="0"/>
        <v>8386217.0526999999</v>
      </c>
      <c r="G60" s="22">
        <f t="shared" si="1"/>
        <v>5546.5865847641471</v>
      </c>
      <c r="H60" s="22">
        <v>6792343</v>
      </c>
      <c r="I60" s="22">
        <f t="shared" si="2"/>
        <v>6121938.7458999995</v>
      </c>
      <c r="J60" s="22">
        <f t="shared" si="3"/>
        <v>4049.0084035953328</v>
      </c>
      <c r="K60" s="22">
        <v>2401304</v>
      </c>
      <c r="L60" s="22"/>
      <c r="M60" s="27"/>
      <c r="N60" s="11"/>
      <c r="O60" s="25"/>
      <c r="P60" s="28"/>
      <c r="Q60" s="11"/>
    </row>
    <row r="61" spans="1:17">
      <c r="A61" s="56">
        <v>3021</v>
      </c>
      <c r="B61" s="70" t="s">
        <v>63</v>
      </c>
      <c r="C61" s="64">
        <v>5526.38</v>
      </c>
      <c r="D61" s="64"/>
      <c r="E61" s="22">
        <v>32780363</v>
      </c>
      <c r="F61" s="22">
        <f t="shared" si="0"/>
        <v>29544941.1719</v>
      </c>
      <c r="G61" s="22">
        <f t="shared" si="1"/>
        <v>5346.1653328037519</v>
      </c>
      <c r="H61" s="22">
        <v>25429717</v>
      </c>
      <c r="I61" s="22">
        <f t="shared" si="2"/>
        <v>22919803.932099998</v>
      </c>
      <c r="J61" s="22">
        <f t="shared" si="3"/>
        <v>4147.3449042773018</v>
      </c>
      <c r="K61" s="22">
        <v>0</v>
      </c>
      <c r="L61" s="22"/>
      <c r="M61" s="27"/>
      <c r="N61" s="11"/>
      <c r="O61" s="25"/>
      <c r="P61" s="28"/>
      <c r="Q61" s="11"/>
    </row>
    <row r="62" spans="1:17">
      <c r="A62" s="56">
        <v>3022</v>
      </c>
      <c r="B62" s="70" t="s">
        <v>64</v>
      </c>
      <c r="C62" s="64">
        <v>6103.65</v>
      </c>
      <c r="D62" s="64"/>
      <c r="E62" s="22">
        <v>37558519</v>
      </c>
      <c r="F62" s="22">
        <f t="shared" si="0"/>
        <v>33851493.174699999</v>
      </c>
      <c r="G62" s="22">
        <f t="shared" si="1"/>
        <v>5546.1065386612927</v>
      </c>
      <c r="H62" s="22">
        <v>27417719</v>
      </c>
      <c r="I62" s="22">
        <f t="shared" si="2"/>
        <v>24711590.1347</v>
      </c>
      <c r="J62" s="22">
        <f t="shared" si="3"/>
        <v>4048.6577924192902</v>
      </c>
      <c r="K62" s="22">
        <v>0</v>
      </c>
      <c r="L62" s="22"/>
      <c r="M62" s="27"/>
      <c r="N62" s="11"/>
      <c r="O62" s="25"/>
      <c r="P62" s="28"/>
      <c r="Q62" s="11"/>
    </row>
    <row r="63" spans="1:17">
      <c r="A63" s="56">
        <v>3111</v>
      </c>
      <c r="B63" s="70" t="s">
        <v>65</v>
      </c>
      <c r="C63" s="64">
        <v>778.21</v>
      </c>
      <c r="D63" s="64"/>
      <c r="E63" s="22">
        <v>4783333</v>
      </c>
      <c r="F63" s="22">
        <f t="shared" si="0"/>
        <v>4311218.0329</v>
      </c>
      <c r="G63" s="22">
        <f t="shared" si="1"/>
        <v>5539.9160032639002</v>
      </c>
      <c r="H63" s="22">
        <v>3491833</v>
      </c>
      <c r="I63" s="22">
        <f t="shared" si="2"/>
        <v>3147189.0828999998</v>
      </c>
      <c r="J63" s="22">
        <f t="shared" si="3"/>
        <v>4044.1385781472864</v>
      </c>
      <c r="K63" s="22">
        <v>0</v>
      </c>
      <c r="L63" s="22"/>
      <c r="M63" s="27"/>
      <c r="N63" s="11"/>
      <c r="O63" s="25"/>
      <c r="P63" s="28"/>
      <c r="Q63" s="11"/>
    </row>
    <row r="64" spans="1:17">
      <c r="A64" s="56">
        <v>3112</v>
      </c>
      <c r="B64" s="70" t="s">
        <v>66</v>
      </c>
      <c r="C64" s="64">
        <v>1300.24</v>
      </c>
      <c r="D64" s="64"/>
      <c r="E64" s="22">
        <v>7875105</v>
      </c>
      <c r="F64" s="22">
        <f t="shared" si="0"/>
        <v>7097832.1365</v>
      </c>
      <c r="G64" s="22">
        <f t="shared" si="1"/>
        <v>5458.8630841229315</v>
      </c>
      <c r="H64" s="22">
        <v>5748827</v>
      </c>
      <c r="I64" s="22">
        <f t="shared" si="2"/>
        <v>5181417.7751000002</v>
      </c>
      <c r="J64" s="22">
        <f t="shared" si="3"/>
        <v>3984.9702940226421</v>
      </c>
      <c r="K64" s="22">
        <v>0</v>
      </c>
      <c r="L64" s="22"/>
      <c r="M64" s="27"/>
      <c r="N64" s="11"/>
      <c r="O64" s="25"/>
      <c r="P64" s="28"/>
      <c r="Q64" s="11"/>
    </row>
    <row r="65" spans="1:17">
      <c r="A65" s="56">
        <v>3200</v>
      </c>
      <c r="B65" s="70" t="s">
        <v>67</v>
      </c>
      <c r="C65" s="64">
        <v>1005.6</v>
      </c>
      <c r="D65" s="64"/>
      <c r="E65" s="22">
        <v>6183194</v>
      </c>
      <c r="F65" s="22">
        <f t="shared" si="0"/>
        <v>5572912.7522</v>
      </c>
      <c r="G65" s="22">
        <f t="shared" si="1"/>
        <v>5541.8782340891012</v>
      </c>
      <c r="H65" s="22">
        <v>4835999</v>
      </c>
      <c r="I65" s="22">
        <f t="shared" si="2"/>
        <v>4358685.8986999998</v>
      </c>
      <c r="J65" s="22">
        <f t="shared" si="3"/>
        <v>4334.4131848647567</v>
      </c>
      <c r="K65" s="22">
        <v>0</v>
      </c>
      <c r="L65" s="22"/>
      <c r="M65" s="27"/>
      <c r="N65" s="11"/>
      <c r="O65" s="25"/>
      <c r="P65" s="28"/>
      <c r="Q65" s="11"/>
    </row>
    <row r="66" spans="1:17">
      <c r="A66" s="56">
        <v>3300</v>
      </c>
      <c r="B66" s="70" t="s">
        <v>68</v>
      </c>
      <c r="C66" s="64">
        <v>1269.1500000000001</v>
      </c>
      <c r="D66" s="64"/>
      <c r="E66" s="22">
        <v>7795302</v>
      </c>
      <c r="F66" s="22">
        <f t="shared" si="0"/>
        <v>7025905.6925999997</v>
      </c>
      <c r="G66" s="22">
        <f t="shared" si="1"/>
        <v>5535.9143462947632</v>
      </c>
      <c r="H66" s="22">
        <v>5690570</v>
      </c>
      <c r="I66" s="22">
        <f t="shared" si="2"/>
        <v>5128910.7410000004</v>
      </c>
      <c r="J66" s="22">
        <f t="shared" si="3"/>
        <v>4041.2171461214198</v>
      </c>
      <c r="K66" s="22">
        <v>0</v>
      </c>
      <c r="L66" s="22"/>
      <c r="M66" s="27"/>
      <c r="N66" s="11"/>
      <c r="O66" s="25"/>
      <c r="P66" s="28"/>
      <c r="Q66" s="11"/>
    </row>
    <row r="67" spans="1:17">
      <c r="A67" s="56">
        <v>3400</v>
      </c>
      <c r="B67" s="70" t="s">
        <v>69</v>
      </c>
      <c r="C67" s="64">
        <v>7961.88</v>
      </c>
      <c r="D67" s="64"/>
      <c r="E67" s="22">
        <v>47961457</v>
      </c>
      <c r="F67" s="22">
        <f t="shared" si="0"/>
        <v>43227661.1941</v>
      </c>
      <c r="G67" s="22">
        <f t="shared" si="1"/>
        <v>5429.3283990841355</v>
      </c>
      <c r="H67" s="22">
        <v>39463926</v>
      </c>
      <c r="I67" s="22">
        <f t="shared" si="2"/>
        <v>35568836.503799997</v>
      </c>
      <c r="J67" s="22">
        <f t="shared" si="3"/>
        <v>4467.3916843509314</v>
      </c>
      <c r="K67" s="22">
        <v>0</v>
      </c>
      <c r="L67" s="22"/>
      <c r="M67" s="27"/>
      <c r="N67" s="11"/>
      <c r="O67" s="25"/>
      <c r="P67" s="28"/>
      <c r="Q67" s="11"/>
    </row>
    <row r="68" spans="1:17">
      <c r="A68" s="56">
        <v>3420</v>
      </c>
      <c r="B68" s="70" t="s">
        <v>70</v>
      </c>
      <c r="C68" s="64">
        <v>2771.32</v>
      </c>
      <c r="D68" s="64"/>
      <c r="E68" s="22">
        <v>17055928</v>
      </c>
      <c r="F68" s="22">
        <f t="shared" si="0"/>
        <v>15372507.906400001</v>
      </c>
      <c r="G68" s="22">
        <f t="shared" si="1"/>
        <v>5546.9985084364125</v>
      </c>
      <c r="H68" s="22">
        <v>12450827</v>
      </c>
      <c r="I68" s="22">
        <f t="shared" si="2"/>
        <v>11221930.3751</v>
      </c>
      <c r="J68" s="22">
        <f t="shared" si="3"/>
        <v>4049.3087680599856</v>
      </c>
      <c r="K68" s="22">
        <v>0</v>
      </c>
      <c r="L68" s="22"/>
      <c r="M68" s="27"/>
      <c r="N68" s="11"/>
      <c r="O68" s="25"/>
      <c r="P68" s="28"/>
      <c r="Q68" s="11"/>
    </row>
    <row r="69" spans="1:17">
      <c r="A69" s="56">
        <v>3500</v>
      </c>
      <c r="B69" s="70" t="s">
        <v>71</v>
      </c>
      <c r="C69" s="64">
        <v>830.44</v>
      </c>
      <c r="D69" s="64"/>
      <c r="E69" s="22">
        <v>5111701</v>
      </c>
      <c r="F69" s="22">
        <f t="shared" si="0"/>
        <v>4607176.1113</v>
      </c>
      <c r="G69" s="22">
        <f t="shared" si="1"/>
        <v>5547.8735505274308</v>
      </c>
      <c r="H69" s="22">
        <v>3731542</v>
      </c>
      <c r="I69" s="22">
        <f t="shared" si="2"/>
        <v>3363238.8045999999</v>
      </c>
      <c r="J69" s="22">
        <f t="shared" si="3"/>
        <v>4049.9479849236545</v>
      </c>
      <c r="K69" s="22">
        <v>0</v>
      </c>
      <c r="L69" s="22"/>
      <c r="M69" s="27"/>
      <c r="N69" s="11"/>
      <c r="O69" s="25"/>
      <c r="P69" s="28"/>
      <c r="Q69" s="11"/>
    </row>
    <row r="70" spans="1:17">
      <c r="A70" s="56">
        <v>3600</v>
      </c>
      <c r="B70" s="70" t="s">
        <v>72</v>
      </c>
      <c r="C70" s="64">
        <v>2665.83</v>
      </c>
      <c r="D70" s="64"/>
      <c r="E70" s="22">
        <v>15911097</v>
      </c>
      <c r="F70" s="22">
        <f t="shared" ref="F70:F133" si="4">SUM(E70*90.13%)</f>
        <v>14340671.7261</v>
      </c>
      <c r="G70" s="22">
        <f t="shared" ref="G70:G133" si="5">F70/C70</f>
        <v>5379.4396964922744</v>
      </c>
      <c r="H70" s="22">
        <v>11900842</v>
      </c>
      <c r="I70" s="22">
        <f t="shared" ref="I70:I133" si="6">SUM(H70*90.13%)</f>
        <v>10726228.8946</v>
      </c>
      <c r="J70" s="22">
        <f t="shared" ref="J70:J133" si="7">I70/C70</f>
        <v>4023.5982394226189</v>
      </c>
      <c r="K70" s="22">
        <v>0</v>
      </c>
      <c r="L70" s="22"/>
      <c r="M70" s="27"/>
      <c r="N70" s="11"/>
      <c r="O70" s="25"/>
      <c r="P70" s="28"/>
      <c r="Q70" s="11"/>
    </row>
    <row r="71" spans="1:17">
      <c r="A71" s="56">
        <v>3620</v>
      </c>
      <c r="B71" s="70" t="s">
        <v>73</v>
      </c>
      <c r="C71" s="64">
        <v>4156.57</v>
      </c>
      <c r="D71" s="64"/>
      <c r="E71" s="22">
        <v>24724726</v>
      </c>
      <c r="F71" s="22">
        <f t="shared" si="4"/>
        <v>22284395.5438</v>
      </c>
      <c r="G71" s="22">
        <f t="shared" si="5"/>
        <v>5361.2463025523448</v>
      </c>
      <c r="H71" s="22">
        <v>18049050</v>
      </c>
      <c r="I71" s="22">
        <f t="shared" si="6"/>
        <v>16267608.765000001</v>
      </c>
      <c r="J71" s="22">
        <f t="shared" si="7"/>
        <v>3913.709805199961</v>
      </c>
      <c r="K71" s="22">
        <v>0</v>
      </c>
      <c r="L71" s="22"/>
      <c r="M71" s="27"/>
      <c r="N71" s="11"/>
      <c r="O71" s="25"/>
      <c r="P71" s="28"/>
      <c r="Q71" s="11"/>
    </row>
    <row r="72" spans="1:17">
      <c r="A72" s="56">
        <v>3700</v>
      </c>
      <c r="B72" s="70" t="s">
        <v>74</v>
      </c>
      <c r="C72" s="64">
        <v>9894.14</v>
      </c>
      <c r="D72" s="64"/>
      <c r="E72" s="22">
        <v>59087120</v>
      </c>
      <c r="F72" s="22">
        <f t="shared" si="4"/>
        <v>53255221.255999997</v>
      </c>
      <c r="G72" s="22">
        <f t="shared" si="5"/>
        <v>5382.5012841944827</v>
      </c>
      <c r="H72" s="22">
        <v>43517678</v>
      </c>
      <c r="I72" s="22">
        <f t="shared" si="6"/>
        <v>39222483.181400001</v>
      </c>
      <c r="J72" s="22">
        <f t="shared" si="7"/>
        <v>3964.2134820610991</v>
      </c>
      <c r="K72" s="22">
        <v>0</v>
      </c>
      <c r="L72" s="22"/>
      <c r="M72" s="27"/>
      <c r="N72" s="11"/>
      <c r="O72" s="25"/>
      <c r="P72" s="28"/>
      <c r="Q72" s="11"/>
    </row>
    <row r="73" spans="1:17">
      <c r="A73" s="56">
        <v>3800</v>
      </c>
      <c r="B73" s="70" t="s">
        <v>75</v>
      </c>
      <c r="C73" s="64">
        <v>5756.2</v>
      </c>
      <c r="D73" s="64"/>
      <c r="E73" s="22">
        <v>34438350</v>
      </c>
      <c r="F73" s="22">
        <f t="shared" si="4"/>
        <v>31039284.855</v>
      </c>
      <c r="G73" s="22">
        <f t="shared" si="5"/>
        <v>5392.3221665334768</v>
      </c>
      <c r="H73" s="22">
        <v>26999692</v>
      </c>
      <c r="I73" s="22">
        <f t="shared" si="6"/>
        <v>24334822.399599999</v>
      </c>
      <c r="J73" s="22">
        <f t="shared" si="7"/>
        <v>4227.5845869844688</v>
      </c>
      <c r="K73" s="22">
        <v>0</v>
      </c>
      <c r="L73" s="22"/>
      <c r="M73" s="27"/>
      <c r="N73" s="11"/>
      <c r="O73" s="25"/>
      <c r="P73" s="28"/>
      <c r="Q73" s="11"/>
    </row>
    <row r="74" spans="1:17">
      <c r="A74" s="56">
        <v>3820</v>
      </c>
      <c r="B74" s="70" t="s">
        <v>76</v>
      </c>
      <c r="C74" s="64">
        <v>4513.3</v>
      </c>
      <c r="D74" s="64"/>
      <c r="E74" s="22">
        <v>27808635</v>
      </c>
      <c r="F74" s="22">
        <f t="shared" si="4"/>
        <v>25063922.725499999</v>
      </c>
      <c r="G74" s="22">
        <f t="shared" si="5"/>
        <v>5553.3473789688251</v>
      </c>
      <c r="H74" s="22">
        <v>20300304</v>
      </c>
      <c r="I74" s="22">
        <f t="shared" si="6"/>
        <v>18296663.995200001</v>
      </c>
      <c r="J74" s="22">
        <f t="shared" si="7"/>
        <v>4053.9436765116434</v>
      </c>
      <c r="K74" s="22">
        <v>0</v>
      </c>
      <c r="L74" s="22"/>
      <c r="M74" s="27"/>
      <c r="N74" s="11"/>
      <c r="O74" s="25"/>
      <c r="P74" s="28"/>
      <c r="Q74" s="11"/>
    </row>
    <row r="75" spans="1:17">
      <c r="A75" s="56">
        <v>3900</v>
      </c>
      <c r="B75" s="70" t="s">
        <v>77</v>
      </c>
      <c r="C75" s="64">
        <v>1845.42</v>
      </c>
      <c r="D75" s="64"/>
      <c r="E75" s="22">
        <v>11188392</v>
      </c>
      <c r="F75" s="22">
        <f t="shared" si="4"/>
        <v>10084097.7096</v>
      </c>
      <c r="G75" s="22">
        <f t="shared" si="5"/>
        <v>5464.3916883961374</v>
      </c>
      <c r="H75" s="22">
        <v>8167526</v>
      </c>
      <c r="I75" s="22">
        <f t="shared" si="6"/>
        <v>7361391.1837999998</v>
      </c>
      <c r="J75" s="22">
        <f t="shared" si="7"/>
        <v>3989.0058543854511</v>
      </c>
      <c r="K75" s="22">
        <v>0</v>
      </c>
      <c r="L75" s="22"/>
      <c r="M75" s="27"/>
      <c r="N75" s="11"/>
      <c r="O75" s="25"/>
      <c r="P75" s="28"/>
      <c r="Q75" s="11"/>
    </row>
    <row r="76" spans="1:17">
      <c r="A76" s="56">
        <v>4000</v>
      </c>
      <c r="B76" s="70" t="s">
        <v>78</v>
      </c>
      <c r="C76" s="64">
        <v>2446.2600000000002</v>
      </c>
      <c r="D76" s="64"/>
      <c r="E76" s="22">
        <v>15068935</v>
      </c>
      <c r="F76" s="22">
        <f t="shared" si="4"/>
        <v>13581631.115499999</v>
      </c>
      <c r="G76" s="22">
        <f t="shared" si="5"/>
        <v>5551.9981994963737</v>
      </c>
      <c r="H76" s="22">
        <v>11914344</v>
      </c>
      <c r="I76" s="22">
        <f t="shared" si="6"/>
        <v>10738398.247199999</v>
      </c>
      <c r="J76" s="22">
        <f t="shared" si="7"/>
        <v>4389.7207358171245</v>
      </c>
      <c r="K76" s="22">
        <v>0</v>
      </c>
      <c r="L76" s="22"/>
      <c r="M76" s="27"/>
      <c r="N76" s="11"/>
      <c r="O76" s="25"/>
      <c r="P76" s="28"/>
      <c r="Q76" s="11"/>
    </row>
    <row r="77" spans="1:17">
      <c r="A77" s="56">
        <v>4100</v>
      </c>
      <c r="B77" s="70" t="s">
        <v>79</v>
      </c>
      <c r="C77" s="64">
        <v>6226.31</v>
      </c>
      <c r="D77" s="64"/>
      <c r="E77" s="22">
        <v>37370573</v>
      </c>
      <c r="F77" s="22">
        <f t="shared" si="4"/>
        <v>33682097.444899999</v>
      </c>
      <c r="G77" s="22">
        <f t="shared" si="5"/>
        <v>5409.6402917458327</v>
      </c>
      <c r="H77" s="22">
        <v>29403415</v>
      </c>
      <c r="I77" s="22">
        <f t="shared" si="6"/>
        <v>26501297.9395</v>
      </c>
      <c r="J77" s="22">
        <f t="shared" si="7"/>
        <v>4256.3409048858794</v>
      </c>
      <c r="K77" s="22">
        <v>0</v>
      </c>
      <c r="L77" s="22"/>
      <c r="M77" s="27"/>
      <c r="N77" s="11"/>
      <c r="O77" s="25"/>
      <c r="P77" s="28"/>
      <c r="Q77" s="11"/>
    </row>
    <row r="78" spans="1:17">
      <c r="A78" s="71">
        <v>4111</v>
      </c>
      <c r="B78" s="72" t="s">
        <v>80</v>
      </c>
      <c r="C78" s="64">
        <v>1178.1500000000001</v>
      </c>
      <c r="D78" s="64"/>
      <c r="E78" s="22">
        <v>7120845</v>
      </c>
      <c r="F78" s="22">
        <f t="shared" si="4"/>
        <v>6418017.5985000003</v>
      </c>
      <c r="G78" s="22">
        <f t="shared" si="5"/>
        <v>5447.5385973772436</v>
      </c>
      <c r="H78" s="22">
        <v>6083387</v>
      </c>
      <c r="I78" s="22">
        <f t="shared" si="6"/>
        <v>5482956.7030999996</v>
      </c>
      <c r="J78" s="22">
        <f t="shared" si="7"/>
        <v>4653.8697984976443</v>
      </c>
      <c r="K78" s="22">
        <v>0</v>
      </c>
      <c r="L78" s="22"/>
      <c r="M78" s="27"/>
      <c r="N78" s="11"/>
      <c r="O78" s="25"/>
      <c r="P78" s="28"/>
      <c r="Q78" s="11"/>
    </row>
    <row r="79" spans="1:17">
      <c r="A79" s="56">
        <v>4120</v>
      </c>
      <c r="B79" s="70" t="s">
        <v>81</v>
      </c>
      <c r="C79" s="64">
        <v>6226.02</v>
      </c>
      <c r="D79" s="64"/>
      <c r="E79" s="22">
        <v>37394824</v>
      </c>
      <c r="F79" s="22">
        <f t="shared" si="4"/>
        <v>33703954.871200003</v>
      </c>
      <c r="G79" s="22">
        <f t="shared" si="5"/>
        <v>5413.4029237297664</v>
      </c>
      <c r="H79" s="22">
        <v>27298222</v>
      </c>
      <c r="I79" s="22">
        <f t="shared" si="6"/>
        <v>24603887.488600001</v>
      </c>
      <c r="J79" s="22">
        <f t="shared" si="7"/>
        <v>3951.7842038091749</v>
      </c>
      <c r="K79" s="22">
        <v>0</v>
      </c>
      <c r="L79" s="22"/>
      <c r="M79" s="27"/>
      <c r="N79" s="11"/>
      <c r="O79" s="25"/>
      <c r="P79" s="28"/>
      <c r="Q79" s="11"/>
    </row>
    <row r="80" spans="1:17">
      <c r="A80" s="56">
        <v>4211</v>
      </c>
      <c r="B80" s="70" t="s">
        <v>82</v>
      </c>
      <c r="C80" s="64">
        <v>4255.7</v>
      </c>
      <c r="D80" s="64"/>
      <c r="E80" s="29">
        <v>26182829</v>
      </c>
      <c r="F80" s="22">
        <f t="shared" si="4"/>
        <v>23598583.7777</v>
      </c>
      <c r="G80" s="22">
        <f t="shared" si="5"/>
        <v>5545.1708949644008</v>
      </c>
      <c r="H80" s="22">
        <v>19307337</v>
      </c>
      <c r="I80" s="22">
        <f t="shared" si="6"/>
        <v>17401702.838100001</v>
      </c>
      <c r="J80" s="22">
        <f t="shared" si="7"/>
        <v>4089.0341983927442</v>
      </c>
      <c r="K80" s="22">
        <v>0</v>
      </c>
      <c r="L80" s="22"/>
      <c r="M80" s="27"/>
      <c r="N80" s="11"/>
      <c r="O80" s="25"/>
      <c r="P80" s="28"/>
      <c r="Q80" s="11"/>
    </row>
    <row r="81" spans="1:17">
      <c r="A81" s="71">
        <v>4225</v>
      </c>
      <c r="B81" s="72" t="s">
        <v>83</v>
      </c>
      <c r="C81" s="64">
        <v>120</v>
      </c>
      <c r="D81" s="64"/>
      <c r="E81" s="29">
        <v>738290</v>
      </c>
      <c r="F81" s="22">
        <f t="shared" si="4"/>
        <v>665420.777</v>
      </c>
      <c r="G81" s="22">
        <f t="shared" si="5"/>
        <v>5545.1731416666671</v>
      </c>
      <c r="H81" s="29">
        <v>544418</v>
      </c>
      <c r="I81" s="22">
        <f t="shared" si="6"/>
        <v>490683.94339999999</v>
      </c>
      <c r="J81" s="22">
        <f t="shared" si="7"/>
        <v>4089.0328616666666</v>
      </c>
      <c r="K81" s="29">
        <v>0</v>
      </c>
      <c r="L81" s="29"/>
      <c r="M81" s="27"/>
      <c r="N81" s="11"/>
      <c r="O81" s="25"/>
      <c r="P81" s="28"/>
      <c r="Q81" s="11"/>
    </row>
    <row r="82" spans="1:17">
      <c r="A82" s="56">
        <v>4300</v>
      </c>
      <c r="B82" s="70" t="s">
        <v>84</v>
      </c>
      <c r="C82" s="64">
        <v>2738.27</v>
      </c>
      <c r="D82" s="64"/>
      <c r="E82" s="22">
        <v>16387589</v>
      </c>
      <c r="F82" s="22">
        <f t="shared" si="4"/>
        <v>14770133.965700001</v>
      </c>
      <c r="G82" s="22">
        <f t="shared" si="5"/>
        <v>5393.9655204563469</v>
      </c>
      <c r="H82" s="22">
        <v>13656243</v>
      </c>
      <c r="I82" s="22">
        <f t="shared" si="6"/>
        <v>12308371.8159</v>
      </c>
      <c r="J82" s="22">
        <f t="shared" si="7"/>
        <v>4494.9445510851738</v>
      </c>
      <c r="K82" s="22">
        <v>0</v>
      </c>
      <c r="L82" s="22"/>
      <c r="M82" s="27"/>
      <c r="N82" s="11"/>
      <c r="O82" s="25"/>
      <c r="P82" s="28"/>
      <c r="Q82" s="11"/>
    </row>
    <row r="83" spans="1:17">
      <c r="A83" s="56">
        <v>4320</v>
      </c>
      <c r="B83" s="70" t="s">
        <v>85</v>
      </c>
      <c r="C83" s="64">
        <v>2637.22</v>
      </c>
      <c r="D83" s="64"/>
      <c r="E83" s="22">
        <v>15940479</v>
      </c>
      <c r="F83" s="22">
        <f t="shared" si="4"/>
        <v>14367153.7227</v>
      </c>
      <c r="G83" s="22">
        <f t="shared" si="5"/>
        <v>5447.8404238933426</v>
      </c>
      <c r="H83" s="22">
        <v>11636550</v>
      </c>
      <c r="I83" s="22">
        <f t="shared" si="6"/>
        <v>10488022.515000001</v>
      </c>
      <c r="J83" s="22">
        <f t="shared" si="7"/>
        <v>3976.9236222234026</v>
      </c>
      <c r="K83" s="22">
        <v>0</v>
      </c>
      <c r="L83" s="22"/>
      <c r="M83" s="27"/>
      <c r="N83" s="11"/>
      <c r="O83" s="25"/>
      <c r="P83" s="28"/>
      <c r="Q83" s="11"/>
    </row>
    <row r="84" spans="1:17">
      <c r="A84" s="56">
        <v>4400</v>
      </c>
      <c r="B84" s="70" t="s">
        <v>86</v>
      </c>
      <c r="C84" s="64">
        <v>5120.8</v>
      </c>
      <c r="D84" s="64"/>
      <c r="E84" s="22">
        <v>30657141</v>
      </c>
      <c r="F84" s="22">
        <f t="shared" si="4"/>
        <v>27631281.1833</v>
      </c>
      <c r="G84" s="22">
        <f t="shared" si="5"/>
        <v>5395.8914980667078</v>
      </c>
      <c r="H84" s="22">
        <v>22379713</v>
      </c>
      <c r="I84" s="22">
        <f t="shared" si="6"/>
        <v>20170835.326900002</v>
      </c>
      <c r="J84" s="22">
        <f t="shared" si="7"/>
        <v>3939.0008059092329</v>
      </c>
      <c r="K84" s="22">
        <v>0</v>
      </c>
      <c r="L84" s="22"/>
      <c r="M84" s="27"/>
      <c r="N84" s="11"/>
      <c r="O84" s="25"/>
      <c r="P84" s="28"/>
      <c r="Q84" s="11"/>
    </row>
    <row r="85" spans="1:17">
      <c r="A85" s="56">
        <v>4420</v>
      </c>
      <c r="B85" s="73" t="s">
        <v>87</v>
      </c>
      <c r="C85" s="64">
        <v>3063.64</v>
      </c>
      <c r="D85" s="64"/>
      <c r="E85" s="22">
        <v>18865184</v>
      </c>
      <c r="F85" s="22">
        <f t="shared" si="4"/>
        <v>17003190.339200001</v>
      </c>
      <c r="G85" s="22">
        <f t="shared" si="5"/>
        <v>5549.9961938086726</v>
      </c>
      <c r="H85" s="22">
        <v>13771584</v>
      </c>
      <c r="I85" s="22">
        <f t="shared" si="6"/>
        <v>12412328.6592</v>
      </c>
      <c r="J85" s="22">
        <f t="shared" si="7"/>
        <v>4051.4971273387214</v>
      </c>
      <c r="K85" s="22">
        <v>0</v>
      </c>
      <c r="L85" s="22"/>
      <c r="M85" s="27"/>
      <c r="N85" s="11"/>
      <c r="O85" s="25"/>
      <c r="P85" s="28"/>
      <c r="Q85" s="11"/>
    </row>
    <row r="86" spans="1:17">
      <c r="A86" s="56">
        <v>4500</v>
      </c>
      <c r="B86" s="73" t="s">
        <v>88</v>
      </c>
      <c r="C86" s="64">
        <v>12456.33</v>
      </c>
      <c r="D86" s="64"/>
      <c r="E86" s="22">
        <v>73774981</v>
      </c>
      <c r="F86" s="22">
        <f t="shared" si="4"/>
        <v>66493390.375299998</v>
      </c>
      <c r="G86" s="22">
        <f t="shared" si="5"/>
        <v>5338.1204877600385</v>
      </c>
      <c r="H86" s="22">
        <v>53855736</v>
      </c>
      <c r="I86" s="22">
        <f t="shared" si="6"/>
        <v>48540174.856799997</v>
      </c>
      <c r="J86" s="22">
        <f t="shared" si="7"/>
        <v>3896.8279466584459</v>
      </c>
      <c r="K86" s="22">
        <v>0</v>
      </c>
      <c r="L86" s="22"/>
      <c r="M86" s="27"/>
      <c r="N86" s="11"/>
      <c r="O86" s="25"/>
      <c r="P86" s="28"/>
      <c r="Q86" s="11"/>
    </row>
    <row r="87" spans="1:17">
      <c r="A87" s="56">
        <v>4520</v>
      </c>
      <c r="B87" s="74" t="s">
        <v>89</v>
      </c>
      <c r="C87" s="64">
        <v>3027.37</v>
      </c>
      <c r="D87" s="64"/>
      <c r="E87" s="22">
        <v>18624024</v>
      </c>
      <c r="F87" s="22">
        <f t="shared" si="4"/>
        <v>16785832.8312</v>
      </c>
      <c r="G87" s="22">
        <f t="shared" si="5"/>
        <v>5544.6915412387652</v>
      </c>
      <c r="H87" s="22">
        <v>13595538</v>
      </c>
      <c r="I87" s="22">
        <f t="shared" si="6"/>
        <v>12253658.3994</v>
      </c>
      <c r="J87" s="22">
        <f t="shared" si="7"/>
        <v>4047.6249680085352</v>
      </c>
      <c r="K87" s="22">
        <v>0</v>
      </c>
      <c r="L87" s="22"/>
      <c r="M87" s="27"/>
      <c r="N87" s="11"/>
      <c r="O87" s="25"/>
      <c r="P87" s="28"/>
      <c r="Q87" s="11"/>
    </row>
    <row r="88" spans="1:17">
      <c r="A88" s="56">
        <v>4600</v>
      </c>
      <c r="B88" s="73" t="s">
        <v>90</v>
      </c>
      <c r="C88" s="64">
        <v>1879.4</v>
      </c>
      <c r="D88" s="64"/>
      <c r="E88" s="22">
        <v>11434565</v>
      </c>
      <c r="F88" s="22">
        <f t="shared" si="4"/>
        <v>10305973.4345</v>
      </c>
      <c r="G88" s="22">
        <f t="shared" si="5"/>
        <v>5483.650864371607</v>
      </c>
      <c r="H88" s="22">
        <v>9093585</v>
      </c>
      <c r="I88" s="22">
        <f t="shared" si="6"/>
        <v>8196048.1605000002</v>
      </c>
      <c r="J88" s="22">
        <f t="shared" si="7"/>
        <v>4360.9918912950943</v>
      </c>
      <c r="K88" s="22">
        <v>0</v>
      </c>
      <c r="L88" s="22"/>
      <c r="M88" s="27"/>
      <c r="N88" s="11"/>
      <c r="O88" s="25"/>
      <c r="P88" s="28"/>
      <c r="Q88" s="11"/>
    </row>
    <row r="89" spans="1:17">
      <c r="A89" s="56">
        <v>4620</v>
      </c>
      <c r="B89" s="73" t="s">
        <v>91</v>
      </c>
      <c r="C89" s="64">
        <v>1505.03</v>
      </c>
      <c r="D89" s="64"/>
      <c r="E89" s="22">
        <v>9093090</v>
      </c>
      <c r="F89" s="22">
        <f t="shared" si="4"/>
        <v>8195602.017</v>
      </c>
      <c r="G89" s="22">
        <f t="shared" si="5"/>
        <v>5445.4741878899422</v>
      </c>
      <c r="H89" s="22">
        <v>7049900</v>
      </c>
      <c r="I89" s="22">
        <f t="shared" si="6"/>
        <v>6354074.8700000001</v>
      </c>
      <c r="J89" s="22">
        <f t="shared" si="7"/>
        <v>4221.8925004817183</v>
      </c>
      <c r="K89" s="22">
        <v>0</v>
      </c>
      <c r="L89" s="22"/>
      <c r="M89" s="27"/>
      <c r="N89" s="11"/>
      <c r="O89" s="25"/>
      <c r="P89" s="28"/>
      <c r="Q89" s="11"/>
    </row>
    <row r="90" spans="1:17">
      <c r="A90" s="56">
        <v>4700</v>
      </c>
      <c r="B90" s="74" t="s">
        <v>92</v>
      </c>
      <c r="C90" s="64">
        <v>2619.7199999999998</v>
      </c>
      <c r="D90" s="64"/>
      <c r="E90" s="22">
        <v>16103703</v>
      </c>
      <c r="F90" s="22">
        <f t="shared" si="4"/>
        <v>14514267.513900001</v>
      </c>
      <c r="G90" s="22">
        <f t="shared" si="5"/>
        <v>5540.3888636571855</v>
      </c>
      <c r="H90" s="22">
        <v>11755703</v>
      </c>
      <c r="I90" s="22">
        <f t="shared" si="6"/>
        <v>10595415.1139</v>
      </c>
      <c r="J90" s="22">
        <f t="shared" si="7"/>
        <v>4044.4838051013089</v>
      </c>
      <c r="K90" s="22">
        <v>0</v>
      </c>
      <c r="L90" s="22"/>
      <c r="M90" s="27"/>
      <c r="N90" s="11"/>
      <c r="O90" s="25"/>
      <c r="P90" s="28"/>
      <c r="Q90" s="11"/>
    </row>
    <row r="91" spans="1:17">
      <c r="A91" s="56">
        <v>4720</v>
      </c>
      <c r="B91" s="70" t="s">
        <v>93</v>
      </c>
      <c r="C91" s="64">
        <v>1057.76</v>
      </c>
      <c r="D91" s="64"/>
      <c r="E91" s="22">
        <v>6481424</v>
      </c>
      <c r="F91" s="22">
        <f t="shared" si="4"/>
        <v>5841707.4512</v>
      </c>
      <c r="G91" s="22">
        <f t="shared" si="5"/>
        <v>5522.7154091665407</v>
      </c>
      <c r="H91" s="22">
        <v>4731440</v>
      </c>
      <c r="I91" s="22">
        <f t="shared" si="6"/>
        <v>4264446.8719999995</v>
      </c>
      <c r="J91" s="22">
        <f t="shared" si="7"/>
        <v>4031.5826576917257</v>
      </c>
      <c r="K91" s="22">
        <v>0</v>
      </c>
      <c r="L91" s="22"/>
      <c r="M91" s="27"/>
      <c r="N91" s="11"/>
      <c r="O91" s="25"/>
      <c r="P91" s="28"/>
      <c r="Q91" s="11"/>
    </row>
    <row r="92" spans="1:17">
      <c r="A92" s="56">
        <v>4800</v>
      </c>
      <c r="B92" s="70" t="s">
        <v>94</v>
      </c>
      <c r="C92" s="64">
        <v>2068.19</v>
      </c>
      <c r="D92" s="64"/>
      <c r="E92" s="22">
        <v>12361081</v>
      </c>
      <c r="F92" s="22">
        <f t="shared" si="4"/>
        <v>11141042.305299999</v>
      </c>
      <c r="G92" s="22">
        <f t="shared" si="5"/>
        <v>5386.8562875267744</v>
      </c>
      <c r="H92" s="22">
        <v>9200377</v>
      </c>
      <c r="I92" s="22">
        <f t="shared" si="6"/>
        <v>8292299.7900999999</v>
      </c>
      <c r="J92" s="22">
        <f t="shared" si="7"/>
        <v>4009.4477732219957</v>
      </c>
      <c r="K92" s="22">
        <v>0</v>
      </c>
      <c r="L92" s="22"/>
      <c r="M92" s="27"/>
      <c r="N92" s="11"/>
      <c r="O92" s="25"/>
      <c r="P92" s="28"/>
      <c r="Q92" s="11"/>
    </row>
    <row r="93" spans="1:17">
      <c r="A93" s="56">
        <v>4820</v>
      </c>
      <c r="B93" s="70" t="s">
        <v>95</v>
      </c>
      <c r="C93" s="64">
        <v>1035.5</v>
      </c>
      <c r="D93" s="64"/>
      <c r="E93" s="22">
        <v>6360990</v>
      </c>
      <c r="F93" s="22">
        <f t="shared" si="4"/>
        <v>5733160.2869999995</v>
      </c>
      <c r="G93" s="22">
        <f t="shared" si="5"/>
        <v>5536.6106103331722</v>
      </c>
      <c r="H93" s="22">
        <v>4643523</v>
      </c>
      <c r="I93" s="22">
        <f t="shared" si="6"/>
        <v>4185207.2799</v>
      </c>
      <c r="J93" s="22">
        <f t="shared" si="7"/>
        <v>4041.7260066634476</v>
      </c>
      <c r="K93" s="22">
        <v>0</v>
      </c>
      <c r="L93" s="22"/>
      <c r="M93" s="27"/>
      <c r="N93" s="11"/>
      <c r="O93" s="25"/>
      <c r="P93" s="28"/>
      <c r="Q93" s="11"/>
    </row>
    <row r="94" spans="1:17">
      <c r="A94" s="56">
        <v>4821</v>
      </c>
      <c r="B94" s="70" t="s">
        <v>96</v>
      </c>
      <c r="C94" s="64">
        <v>1518.91</v>
      </c>
      <c r="D94" s="64"/>
      <c r="E94" s="22">
        <v>9120079</v>
      </c>
      <c r="F94" s="22">
        <f t="shared" si="4"/>
        <v>8219927.2027000003</v>
      </c>
      <c r="G94" s="22">
        <f t="shared" si="5"/>
        <v>5411.7276222422661</v>
      </c>
      <c r="H94" s="22">
        <v>7036230</v>
      </c>
      <c r="I94" s="22">
        <f t="shared" si="6"/>
        <v>6341754.0990000004</v>
      </c>
      <c r="J94" s="22">
        <f t="shared" si="7"/>
        <v>4175.2007024774348</v>
      </c>
      <c r="K94" s="22">
        <v>0</v>
      </c>
      <c r="L94" s="22"/>
      <c r="M94" s="27"/>
      <c r="N94" s="11"/>
      <c r="O94" s="25"/>
      <c r="P94" s="28"/>
      <c r="Q94" s="11"/>
    </row>
    <row r="95" spans="1:17">
      <c r="A95" s="56">
        <v>4911</v>
      </c>
      <c r="B95" s="70" t="s">
        <v>97</v>
      </c>
      <c r="C95" s="64">
        <v>1142.81</v>
      </c>
      <c r="D95" s="64"/>
      <c r="E95" s="22">
        <v>6941942</v>
      </c>
      <c r="F95" s="22">
        <f t="shared" si="4"/>
        <v>6256772.3245999999</v>
      </c>
      <c r="G95" s="22">
        <f t="shared" si="5"/>
        <v>5474.901623716979</v>
      </c>
      <c r="H95" s="22">
        <v>5270284</v>
      </c>
      <c r="I95" s="22">
        <f t="shared" si="6"/>
        <v>4750106.9692000002</v>
      </c>
      <c r="J95" s="22">
        <f t="shared" si="7"/>
        <v>4156.51505429599</v>
      </c>
      <c r="K95" s="22">
        <v>118405</v>
      </c>
      <c r="L95" s="22"/>
      <c r="M95" s="27"/>
      <c r="N95" s="11"/>
      <c r="O95" s="25"/>
      <c r="P95" s="28"/>
      <c r="Q95" s="11"/>
    </row>
    <row r="96" spans="1:17">
      <c r="A96" s="56">
        <v>5000</v>
      </c>
      <c r="B96" s="70" t="s">
        <v>98</v>
      </c>
      <c r="C96" s="64">
        <v>2964.73</v>
      </c>
      <c r="D96" s="64"/>
      <c r="E96" s="22">
        <v>17869178</v>
      </c>
      <c r="F96" s="22">
        <f t="shared" si="4"/>
        <v>16105490.1314</v>
      </c>
      <c r="G96" s="22">
        <f t="shared" si="5"/>
        <v>5432.3631937478285</v>
      </c>
      <c r="H96" s="22">
        <v>14981104</v>
      </c>
      <c r="I96" s="22">
        <f t="shared" si="6"/>
        <v>13502469.0352</v>
      </c>
      <c r="J96" s="22">
        <f t="shared" si="7"/>
        <v>4554.3671886478696</v>
      </c>
      <c r="K96" s="22">
        <v>0</v>
      </c>
      <c r="L96" s="22"/>
      <c r="M96" s="27"/>
      <c r="N96" s="11"/>
      <c r="O96" s="25"/>
      <c r="P96" s="28"/>
      <c r="Q96" s="11"/>
    </row>
    <row r="97" spans="1:17">
      <c r="A97" s="56">
        <v>5020</v>
      </c>
      <c r="B97" s="70" t="s">
        <v>99</v>
      </c>
      <c r="C97" s="64">
        <v>814.95</v>
      </c>
      <c r="D97" s="64"/>
      <c r="E97" s="22">
        <v>5018490</v>
      </c>
      <c r="F97" s="22">
        <f t="shared" si="4"/>
        <v>4523165.0369999995</v>
      </c>
      <c r="G97" s="22">
        <f t="shared" si="5"/>
        <v>5550.236256212037</v>
      </c>
      <c r="H97" s="22">
        <v>3663498</v>
      </c>
      <c r="I97" s="22">
        <f t="shared" si="6"/>
        <v>3301910.7473999998</v>
      </c>
      <c r="J97" s="22">
        <f t="shared" si="7"/>
        <v>4051.6727988220132</v>
      </c>
      <c r="K97" s="22">
        <v>0</v>
      </c>
      <c r="L97" s="22"/>
      <c r="M97" s="27"/>
      <c r="N97" s="11"/>
      <c r="O97" s="25"/>
      <c r="P97" s="28"/>
      <c r="Q97" s="11"/>
    </row>
    <row r="98" spans="1:17">
      <c r="A98" s="56">
        <v>5100</v>
      </c>
      <c r="B98" s="70" t="s">
        <v>100</v>
      </c>
      <c r="C98" s="64">
        <v>1608.67</v>
      </c>
      <c r="D98" s="64"/>
      <c r="E98" s="22">
        <v>9623501</v>
      </c>
      <c r="F98" s="22">
        <f t="shared" si="4"/>
        <v>8673661.4513000008</v>
      </c>
      <c r="G98" s="22">
        <f t="shared" si="5"/>
        <v>5391.8214744478364</v>
      </c>
      <c r="H98" s="22">
        <v>7938320</v>
      </c>
      <c r="I98" s="22">
        <f t="shared" si="6"/>
        <v>7154807.8159999996</v>
      </c>
      <c r="J98" s="22">
        <f t="shared" si="7"/>
        <v>4447.6541590257784</v>
      </c>
      <c r="K98" s="22">
        <v>0</v>
      </c>
      <c r="L98" s="22"/>
      <c r="M98" s="27"/>
      <c r="N98" s="11"/>
      <c r="O98" s="25"/>
      <c r="P98" s="28"/>
      <c r="Q98" s="11"/>
    </row>
    <row r="99" spans="1:17">
      <c r="A99" s="56">
        <v>5130</v>
      </c>
      <c r="B99" s="70" t="s">
        <v>101</v>
      </c>
      <c r="C99" s="64">
        <v>850.99</v>
      </c>
      <c r="D99" s="64"/>
      <c r="E99" s="22">
        <v>5222751</v>
      </c>
      <c r="F99" s="22">
        <f t="shared" si="4"/>
        <v>4707265.4763000002</v>
      </c>
      <c r="G99" s="22">
        <f t="shared" si="5"/>
        <v>5531.5167937343567</v>
      </c>
      <c r="H99" s="22">
        <v>3812608</v>
      </c>
      <c r="I99" s="22">
        <f t="shared" si="6"/>
        <v>3436303.5904000001</v>
      </c>
      <c r="J99" s="22">
        <f t="shared" si="7"/>
        <v>4038.007015828623</v>
      </c>
      <c r="K99" s="22">
        <v>0</v>
      </c>
      <c r="L99" s="22"/>
      <c r="M99" s="27"/>
      <c r="N99" s="11"/>
      <c r="O99" s="25"/>
      <c r="P99" s="28"/>
      <c r="Q99" s="11"/>
    </row>
    <row r="100" spans="1:17">
      <c r="A100" s="71">
        <v>5131</v>
      </c>
      <c r="B100" s="72" t="s">
        <v>102</v>
      </c>
      <c r="C100" s="64">
        <v>891.64</v>
      </c>
      <c r="D100" s="64"/>
      <c r="E100" s="22">
        <v>5375770</v>
      </c>
      <c r="F100" s="22">
        <f t="shared" si="4"/>
        <v>4845181.5010000002</v>
      </c>
      <c r="G100" s="22">
        <f t="shared" si="5"/>
        <v>5434.0109248127046</v>
      </c>
      <c r="H100" s="22">
        <v>4805948</v>
      </c>
      <c r="I100" s="22">
        <f t="shared" si="6"/>
        <v>4331600.9324000003</v>
      </c>
      <c r="J100" s="22">
        <f t="shared" si="7"/>
        <v>4858.0154910053388</v>
      </c>
      <c r="K100" s="22">
        <v>0</v>
      </c>
      <c r="L100" s="22"/>
      <c r="M100" s="27"/>
      <c r="N100" s="11"/>
      <c r="O100" s="25"/>
      <c r="P100" s="28"/>
      <c r="Q100" s="11"/>
    </row>
    <row r="101" spans="1:17">
      <c r="A101" s="56">
        <v>5200</v>
      </c>
      <c r="B101" s="70" t="s">
        <v>103</v>
      </c>
      <c r="C101" s="64">
        <v>1326.3</v>
      </c>
      <c r="D101" s="64"/>
      <c r="E101" s="22">
        <v>8156430</v>
      </c>
      <c r="F101" s="22">
        <f t="shared" si="4"/>
        <v>7351390.3590000002</v>
      </c>
      <c r="G101" s="22">
        <f t="shared" si="5"/>
        <v>5542.7809387016514</v>
      </c>
      <c r="H101" s="22">
        <v>6201533</v>
      </c>
      <c r="I101" s="22">
        <f t="shared" si="6"/>
        <v>5589441.6929000001</v>
      </c>
      <c r="J101" s="22">
        <f t="shared" si="7"/>
        <v>4214.31176423132</v>
      </c>
      <c r="K101" s="22">
        <v>0</v>
      </c>
      <c r="L101" s="22"/>
      <c r="M101" s="27"/>
      <c r="N101" s="11"/>
      <c r="O101" s="25"/>
      <c r="P101" s="28"/>
      <c r="Q101" s="11"/>
    </row>
    <row r="102" spans="1:17">
      <c r="A102" s="56">
        <v>5321</v>
      </c>
      <c r="B102" s="70" t="s">
        <v>104</v>
      </c>
      <c r="C102" s="64">
        <v>4535.6000000000004</v>
      </c>
      <c r="D102" s="64"/>
      <c r="E102" s="22">
        <v>27372304</v>
      </c>
      <c r="F102" s="22">
        <f t="shared" si="4"/>
        <v>24670657.595199998</v>
      </c>
      <c r="G102" s="22">
        <f t="shared" si="5"/>
        <v>5439.3371538936408</v>
      </c>
      <c r="H102" s="22">
        <v>19981782</v>
      </c>
      <c r="I102" s="22">
        <f t="shared" si="6"/>
        <v>18009580.116599999</v>
      </c>
      <c r="J102" s="22">
        <f t="shared" si="7"/>
        <v>3970.716138239703</v>
      </c>
      <c r="K102" s="22">
        <v>0</v>
      </c>
      <c r="L102" s="22"/>
      <c r="M102" s="27"/>
      <c r="N102" s="11"/>
      <c r="O102" s="25"/>
      <c r="P102" s="28"/>
      <c r="Q102" s="11"/>
    </row>
    <row r="103" spans="1:17">
      <c r="A103" s="56">
        <v>5411</v>
      </c>
      <c r="B103" s="70" t="s">
        <v>105</v>
      </c>
      <c r="C103" s="64">
        <v>1262.0899999999999</v>
      </c>
      <c r="D103" s="64"/>
      <c r="E103" s="22">
        <v>7766679</v>
      </c>
      <c r="F103" s="22">
        <f t="shared" si="4"/>
        <v>7000107.7827000003</v>
      </c>
      <c r="G103" s="22">
        <f t="shared" si="5"/>
        <v>5546.4410483404517</v>
      </c>
      <c r="H103" s="22">
        <v>5898796</v>
      </c>
      <c r="I103" s="22">
        <f t="shared" si="6"/>
        <v>5316584.8348000003</v>
      </c>
      <c r="J103" s="22">
        <f t="shared" si="7"/>
        <v>4212.5243324960984</v>
      </c>
      <c r="K103" s="22">
        <v>0</v>
      </c>
      <c r="L103" s="22"/>
      <c r="M103" s="27"/>
      <c r="N103" s="11"/>
      <c r="O103" s="25"/>
      <c r="P103" s="28"/>
      <c r="Q103" s="11"/>
    </row>
    <row r="104" spans="1:17">
      <c r="A104" s="56">
        <v>5412</v>
      </c>
      <c r="B104" s="70" t="s">
        <v>106</v>
      </c>
      <c r="C104" s="64">
        <v>3924.94</v>
      </c>
      <c r="D104" s="64"/>
      <c r="E104" s="22">
        <v>23823046</v>
      </c>
      <c r="F104" s="22">
        <f t="shared" si="4"/>
        <v>21471711.3598</v>
      </c>
      <c r="G104" s="22">
        <f t="shared" si="5"/>
        <v>5470.5833362548219</v>
      </c>
      <c r="H104" s="22">
        <v>18846962</v>
      </c>
      <c r="I104" s="22">
        <f t="shared" si="6"/>
        <v>16986766.8506</v>
      </c>
      <c r="J104" s="22">
        <f t="shared" si="7"/>
        <v>4327.9048471059432</v>
      </c>
      <c r="K104" s="22">
        <v>0</v>
      </c>
      <c r="L104" s="22"/>
      <c r="M104" s="27"/>
      <c r="N104" s="11"/>
      <c r="O104" s="25"/>
      <c r="P104" s="28"/>
      <c r="Q104" s="11"/>
    </row>
    <row r="105" spans="1:17">
      <c r="A105" s="56">
        <v>5500</v>
      </c>
      <c r="B105" s="70" t="s">
        <v>107</v>
      </c>
      <c r="C105" s="64">
        <v>3000.26</v>
      </c>
      <c r="D105" s="64"/>
      <c r="E105" s="22">
        <v>18457538</v>
      </c>
      <c r="F105" s="22">
        <f t="shared" si="4"/>
        <v>16635778.999399999</v>
      </c>
      <c r="G105" s="22">
        <f t="shared" si="5"/>
        <v>5544.7791189430245</v>
      </c>
      <c r="H105" s="22">
        <v>15442636</v>
      </c>
      <c r="I105" s="22">
        <f t="shared" si="6"/>
        <v>13918447.8268</v>
      </c>
      <c r="J105" s="22">
        <f t="shared" si="7"/>
        <v>4639.080555285208</v>
      </c>
      <c r="K105" s="22">
        <v>0</v>
      </c>
      <c r="L105" s="22"/>
      <c r="M105" s="27"/>
      <c r="N105" s="11"/>
      <c r="O105" s="25"/>
      <c r="P105" s="28"/>
      <c r="Q105" s="11"/>
    </row>
    <row r="106" spans="1:17">
      <c r="A106" s="56">
        <v>5520</v>
      </c>
      <c r="B106" s="70" t="s">
        <v>108</v>
      </c>
      <c r="C106" s="64">
        <v>2922.11</v>
      </c>
      <c r="D106" s="64"/>
      <c r="E106" s="22">
        <v>18048901</v>
      </c>
      <c r="F106" s="22">
        <f t="shared" si="4"/>
        <v>16267474.4713</v>
      </c>
      <c r="G106" s="22">
        <f t="shared" si="5"/>
        <v>5567.0301498916879</v>
      </c>
      <c r="H106" s="22">
        <v>13640403</v>
      </c>
      <c r="I106" s="22">
        <f t="shared" si="6"/>
        <v>12294095.2239</v>
      </c>
      <c r="J106" s="22">
        <f t="shared" si="7"/>
        <v>4207.2664012990608</v>
      </c>
      <c r="K106" s="22">
        <v>0</v>
      </c>
      <c r="L106" s="22"/>
      <c r="M106" s="27"/>
      <c r="N106" s="11"/>
      <c r="O106" s="25"/>
      <c r="P106" s="28"/>
      <c r="Q106" s="11"/>
    </row>
    <row r="107" spans="1:17">
      <c r="A107" s="56">
        <v>5530</v>
      </c>
      <c r="B107" s="70" t="s">
        <v>109</v>
      </c>
      <c r="C107" s="64">
        <v>1732.13</v>
      </c>
      <c r="D107" s="64"/>
      <c r="E107" s="22">
        <v>10407025</v>
      </c>
      <c r="F107" s="22">
        <f t="shared" si="4"/>
        <v>9379851.6325000003</v>
      </c>
      <c r="G107" s="22">
        <f t="shared" si="5"/>
        <v>5415.2122718849041</v>
      </c>
      <c r="H107" s="22">
        <v>7739294</v>
      </c>
      <c r="I107" s="22">
        <f t="shared" si="6"/>
        <v>6975425.6821999997</v>
      </c>
      <c r="J107" s="22">
        <f t="shared" si="7"/>
        <v>4027.0797701096335</v>
      </c>
      <c r="K107" s="22">
        <v>0</v>
      </c>
      <c r="L107" s="22"/>
      <c r="M107" s="27"/>
      <c r="N107" s="11"/>
      <c r="O107" s="25"/>
      <c r="P107" s="28"/>
      <c r="Q107" s="11"/>
    </row>
    <row r="108" spans="1:17">
      <c r="A108" s="56">
        <v>5600</v>
      </c>
      <c r="B108" s="70" t="s">
        <v>110</v>
      </c>
      <c r="C108" s="64">
        <v>946.22</v>
      </c>
      <c r="D108" s="64"/>
      <c r="E108" s="22">
        <v>5737074</v>
      </c>
      <c r="F108" s="22">
        <f t="shared" si="4"/>
        <v>5170824.7961999997</v>
      </c>
      <c r="G108" s="22">
        <f t="shared" si="5"/>
        <v>5464.7172921730671</v>
      </c>
      <c r="H108" s="22">
        <v>4188064</v>
      </c>
      <c r="I108" s="22">
        <f t="shared" si="6"/>
        <v>3774702.0831999998</v>
      </c>
      <c r="J108" s="22">
        <f t="shared" si="7"/>
        <v>3989.2436042358008</v>
      </c>
      <c r="K108" s="22">
        <v>0</v>
      </c>
      <c r="L108" s="22"/>
      <c r="M108" s="27"/>
      <c r="N108" s="11"/>
      <c r="O108" s="25"/>
      <c r="P108" s="28"/>
      <c r="Q108" s="11"/>
    </row>
    <row r="109" spans="1:17">
      <c r="A109" s="56">
        <v>5620</v>
      </c>
      <c r="B109" s="70" t="s">
        <v>111</v>
      </c>
      <c r="C109" s="64">
        <v>605.03</v>
      </c>
      <c r="D109" s="64"/>
      <c r="E109" s="22">
        <v>3647309</v>
      </c>
      <c r="F109" s="22">
        <f t="shared" si="4"/>
        <v>3287319.6017</v>
      </c>
      <c r="G109" s="22">
        <f t="shared" si="5"/>
        <v>5433.3166978496938</v>
      </c>
      <c r="H109" s="22">
        <v>3036995</v>
      </c>
      <c r="I109" s="22">
        <f t="shared" si="6"/>
        <v>2737243.5935</v>
      </c>
      <c r="J109" s="22">
        <f t="shared" si="7"/>
        <v>4524.1452382526486</v>
      </c>
      <c r="K109" s="22">
        <v>0</v>
      </c>
      <c r="L109" s="22"/>
      <c r="M109" s="27"/>
      <c r="N109" s="11"/>
      <c r="O109" s="25"/>
      <c r="P109" s="28"/>
      <c r="Q109" s="11"/>
    </row>
    <row r="110" spans="1:17">
      <c r="A110" s="56">
        <v>5711</v>
      </c>
      <c r="B110" s="70" t="s">
        <v>112</v>
      </c>
      <c r="C110" s="64">
        <v>2203.8200000000002</v>
      </c>
      <c r="D110" s="64"/>
      <c r="E110" s="22">
        <v>13262474</v>
      </c>
      <c r="F110" s="22">
        <f t="shared" si="4"/>
        <v>11953467.816199999</v>
      </c>
      <c r="G110" s="22">
        <f t="shared" si="5"/>
        <v>5423.9764664083268</v>
      </c>
      <c r="H110" s="22">
        <v>11332492</v>
      </c>
      <c r="I110" s="22">
        <f t="shared" si="6"/>
        <v>10213975.0396</v>
      </c>
      <c r="J110" s="22">
        <f t="shared" si="7"/>
        <v>4634.6684573150251</v>
      </c>
      <c r="K110" s="22">
        <v>0</v>
      </c>
      <c r="L110" s="22"/>
      <c r="M110" s="27"/>
      <c r="N110" s="11"/>
      <c r="O110" s="25"/>
      <c r="P110" s="28"/>
      <c r="Q110" s="11"/>
    </row>
    <row r="111" spans="1:17">
      <c r="A111" s="56">
        <v>5712</v>
      </c>
      <c r="B111" s="70" t="s">
        <v>113</v>
      </c>
      <c r="C111" s="64">
        <v>1506.43</v>
      </c>
      <c r="D111" s="64"/>
      <c r="E111" s="22">
        <v>9284585</v>
      </c>
      <c r="F111" s="22">
        <f t="shared" si="4"/>
        <v>8368196.4605</v>
      </c>
      <c r="G111" s="22">
        <f t="shared" si="5"/>
        <v>5554.9852701419914</v>
      </c>
      <c r="H111" s="22">
        <v>6777747</v>
      </c>
      <c r="I111" s="22">
        <f t="shared" si="6"/>
        <v>6108783.3711000001</v>
      </c>
      <c r="J111" s="22">
        <f t="shared" si="7"/>
        <v>4055.1392172885562</v>
      </c>
      <c r="K111" s="22">
        <v>0</v>
      </c>
      <c r="L111" s="22"/>
      <c r="M111" s="27"/>
      <c r="N111" s="11"/>
      <c r="O111" s="25"/>
      <c r="P111" s="28"/>
      <c r="Q111" s="11"/>
    </row>
    <row r="112" spans="1:17">
      <c r="A112" s="56">
        <v>5720</v>
      </c>
      <c r="B112" s="70" t="s">
        <v>114</v>
      </c>
      <c r="C112" s="64">
        <v>2146.25</v>
      </c>
      <c r="D112" s="64"/>
      <c r="E112" s="22">
        <v>13213976</v>
      </c>
      <c r="F112" s="22">
        <f t="shared" si="4"/>
        <v>11909756.5688</v>
      </c>
      <c r="G112" s="22">
        <f t="shared" si="5"/>
        <v>5549.100323261503</v>
      </c>
      <c r="H112" s="22">
        <v>9646202</v>
      </c>
      <c r="I112" s="22">
        <f t="shared" si="6"/>
        <v>8694121.8626000006</v>
      </c>
      <c r="J112" s="22">
        <f t="shared" si="7"/>
        <v>4050.8430344088529</v>
      </c>
      <c r="K112" s="22">
        <v>0</v>
      </c>
      <c r="L112" s="22"/>
      <c r="M112" s="27"/>
      <c r="N112" s="11"/>
      <c r="O112" s="25"/>
      <c r="P112" s="28"/>
      <c r="Q112" s="11"/>
    </row>
    <row r="113" spans="1:17">
      <c r="A113" s="56">
        <v>5800</v>
      </c>
      <c r="B113" s="70" t="s">
        <v>115</v>
      </c>
      <c r="C113" s="64">
        <v>3340.09</v>
      </c>
      <c r="D113" s="64"/>
      <c r="E113" s="22">
        <v>20054368</v>
      </c>
      <c r="F113" s="22">
        <f t="shared" si="4"/>
        <v>18075001.878399998</v>
      </c>
      <c r="G113" s="22">
        <f t="shared" si="5"/>
        <v>5411.5313893936982</v>
      </c>
      <c r="H113" s="22">
        <v>17381227</v>
      </c>
      <c r="I113" s="22">
        <f t="shared" si="6"/>
        <v>15665699.895099999</v>
      </c>
      <c r="J113" s="22">
        <f t="shared" si="7"/>
        <v>4690.2029271965721</v>
      </c>
      <c r="K113" s="22">
        <v>0</v>
      </c>
      <c r="L113" s="22"/>
      <c r="M113" s="27"/>
      <c r="N113" s="11"/>
      <c r="O113" s="25"/>
      <c r="P113" s="28"/>
      <c r="Q113" s="11"/>
    </row>
    <row r="114" spans="1:17">
      <c r="A114" s="56">
        <v>5820</v>
      </c>
      <c r="B114" s="70" t="s">
        <v>116</v>
      </c>
      <c r="C114" s="64">
        <v>2201.3200000000002</v>
      </c>
      <c r="D114" s="64"/>
      <c r="E114" s="22">
        <v>13257811</v>
      </c>
      <c r="F114" s="22">
        <f t="shared" si="4"/>
        <v>11949265.054299999</v>
      </c>
      <c r="G114" s="22">
        <f t="shared" si="5"/>
        <v>5428.227179283338</v>
      </c>
      <c r="H114" s="22">
        <v>11305391</v>
      </c>
      <c r="I114" s="22">
        <f t="shared" si="6"/>
        <v>10189548.908299999</v>
      </c>
      <c r="J114" s="22">
        <f t="shared" si="7"/>
        <v>4628.8358386331829</v>
      </c>
      <c r="K114" s="22">
        <v>0</v>
      </c>
      <c r="L114" s="22"/>
      <c r="M114" s="27"/>
      <c r="N114" s="11"/>
      <c r="O114" s="25"/>
      <c r="P114" s="28"/>
      <c r="Q114" s="11"/>
    </row>
    <row r="115" spans="1:17">
      <c r="A115" s="56">
        <v>5900</v>
      </c>
      <c r="B115" s="70" t="s">
        <v>117</v>
      </c>
      <c r="C115" s="64">
        <v>2180.89</v>
      </c>
      <c r="D115" s="64"/>
      <c r="E115" s="22">
        <v>13121229</v>
      </c>
      <c r="F115" s="22">
        <f t="shared" si="4"/>
        <v>11826163.697699999</v>
      </c>
      <c r="G115" s="22">
        <f t="shared" si="5"/>
        <v>5422.6319061025542</v>
      </c>
      <c r="H115" s="22">
        <v>11271864</v>
      </c>
      <c r="I115" s="22">
        <f t="shared" si="6"/>
        <v>10159331.0232</v>
      </c>
      <c r="J115" s="22">
        <f t="shared" si="7"/>
        <v>4658.3417885358731</v>
      </c>
      <c r="K115" s="22">
        <v>0</v>
      </c>
      <c r="L115" s="22"/>
      <c r="M115" s="27"/>
      <c r="N115" s="11"/>
      <c r="O115" s="25"/>
      <c r="P115" s="28"/>
      <c r="Q115" s="11"/>
    </row>
    <row r="116" spans="1:17">
      <c r="A116" s="56">
        <v>5920</v>
      </c>
      <c r="B116" s="70" t="s">
        <v>118</v>
      </c>
      <c r="C116" s="64">
        <v>713.43</v>
      </c>
      <c r="D116" s="64"/>
      <c r="E116" s="22">
        <v>4306608</v>
      </c>
      <c r="F116" s="22">
        <f t="shared" si="4"/>
        <v>3881545.7903999998</v>
      </c>
      <c r="G116" s="22">
        <f t="shared" si="5"/>
        <v>5440.6820436482903</v>
      </c>
      <c r="H116" s="22">
        <v>3143824</v>
      </c>
      <c r="I116" s="22">
        <f t="shared" si="6"/>
        <v>2833528.5712000001</v>
      </c>
      <c r="J116" s="22">
        <f t="shared" si="7"/>
        <v>3971.6980939966083</v>
      </c>
      <c r="K116" s="22">
        <v>0</v>
      </c>
      <c r="L116" s="22"/>
      <c r="M116" s="27"/>
      <c r="N116" s="11"/>
      <c r="O116" s="25"/>
      <c r="P116" s="28"/>
      <c r="Q116" s="11"/>
    </row>
    <row r="117" spans="1:17">
      <c r="A117" s="71">
        <v>5921</v>
      </c>
      <c r="B117" s="72" t="s">
        <v>119</v>
      </c>
      <c r="C117" s="64">
        <v>1205.01</v>
      </c>
      <c r="D117" s="64"/>
      <c r="E117" s="22">
        <v>7210966</v>
      </c>
      <c r="F117" s="22">
        <f t="shared" si="4"/>
        <v>6499243.6557999998</v>
      </c>
      <c r="G117" s="22">
        <f t="shared" si="5"/>
        <v>5393.518440344893</v>
      </c>
      <c r="H117" s="22">
        <v>6051253</v>
      </c>
      <c r="I117" s="22">
        <f t="shared" si="6"/>
        <v>5453994.3289000001</v>
      </c>
      <c r="J117" s="22">
        <f t="shared" si="7"/>
        <v>4526.0988115451328</v>
      </c>
      <c r="K117" s="22">
        <v>0</v>
      </c>
      <c r="L117" s="22"/>
      <c r="M117" s="27"/>
      <c r="N117" s="11"/>
      <c r="O117" s="25"/>
      <c r="P117" s="28"/>
      <c r="Q117" s="11"/>
    </row>
    <row r="118" spans="1:17">
      <c r="A118" s="71">
        <v>6000</v>
      </c>
      <c r="B118" s="72" t="s">
        <v>120</v>
      </c>
      <c r="C118" s="64">
        <v>860.96</v>
      </c>
      <c r="D118" s="64"/>
      <c r="E118" s="22">
        <v>5302437</v>
      </c>
      <c r="F118" s="22">
        <f t="shared" si="4"/>
        <v>4779086.4681000002</v>
      </c>
      <c r="G118" s="22">
        <f t="shared" si="5"/>
        <v>5550.88095625813</v>
      </c>
      <c r="H118" s="22">
        <v>3870779</v>
      </c>
      <c r="I118" s="22">
        <f t="shared" si="6"/>
        <v>3488733.1126999999</v>
      </c>
      <c r="J118" s="22">
        <f t="shared" si="7"/>
        <v>4052.1430875998881</v>
      </c>
      <c r="K118" s="22">
        <v>0</v>
      </c>
      <c r="L118" s="22"/>
      <c r="M118" s="27"/>
      <c r="N118" s="11"/>
      <c r="O118" s="25"/>
      <c r="P118" s="28"/>
      <c r="Q118" s="11"/>
    </row>
    <row r="119" spans="1:17">
      <c r="A119" s="56">
        <v>6100</v>
      </c>
      <c r="B119" s="70" t="s">
        <v>121</v>
      </c>
      <c r="C119" s="64">
        <v>17795.95</v>
      </c>
      <c r="D119" s="64"/>
      <c r="E119" s="22">
        <v>105741511</v>
      </c>
      <c r="F119" s="22">
        <f t="shared" si="4"/>
        <v>95304823.864299998</v>
      </c>
      <c r="G119" s="22">
        <f t="shared" si="5"/>
        <v>5355.4220968422587</v>
      </c>
      <c r="H119" s="22">
        <v>77191303</v>
      </c>
      <c r="I119" s="22">
        <f t="shared" si="6"/>
        <v>69572521.393899992</v>
      </c>
      <c r="J119" s="22">
        <f t="shared" si="7"/>
        <v>3909.458129175458</v>
      </c>
      <c r="K119" s="22">
        <v>0</v>
      </c>
      <c r="L119" s="22"/>
      <c r="M119" s="27"/>
      <c r="N119" s="11"/>
      <c r="O119" s="25"/>
      <c r="P119" s="28"/>
      <c r="Q119" s="11"/>
    </row>
    <row r="120" spans="1:17">
      <c r="A120" s="71">
        <v>6120</v>
      </c>
      <c r="B120" s="72" t="s">
        <v>122</v>
      </c>
      <c r="C120" s="64">
        <v>3994.61</v>
      </c>
      <c r="D120" s="64"/>
      <c r="E120" s="22">
        <v>23994835</v>
      </c>
      <c r="F120" s="22">
        <f t="shared" si="4"/>
        <v>21626544.785500001</v>
      </c>
      <c r="G120" s="22">
        <f t="shared" si="5"/>
        <v>5413.9314690295178</v>
      </c>
      <c r="H120" s="22">
        <v>18236140</v>
      </c>
      <c r="I120" s="22">
        <f t="shared" si="6"/>
        <v>16436232.981999999</v>
      </c>
      <c r="J120" s="22">
        <f t="shared" si="7"/>
        <v>4114.6026726013297</v>
      </c>
      <c r="K120" s="22">
        <v>0</v>
      </c>
      <c r="L120" s="22"/>
      <c r="M120" s="27"/>
      <c r="N120" s="11"/>
      <c r="O120" s="25"/>
      <c r="P120" s="28"/>
      <c r="Q120" s="11"/>
    </row>
    <row r="121" spans="1:17">
      <c r="A121" s="56">
        <v>6200</v>
      </c>
      <c r="B121" s="70" t="s">
        <v>123</v>
      </c>
      <c r="C121" s="64">
        <v>3653.55</v>
      </c>
      <c r="D121" s="64"/>
      <c r="E121" s="22">
        <v>22467200</v>
      </c>
      <c r="F121" s="22">
        <f t="shared" si="4"/>
        <v>20249687.359999999</v>
      </c>
      <c r="G121" s="22">
        <f t="shared" si="5"/>
        <v>5542.4689302185543</v>
      </c>
      <c r="H121" s="22">
        <v>19597541</v>
      </c>
      <c r="I121" s="22">
        <f t="shared" si="6"/>
        <v>17663263.703299999</v>
      </c>
      <c r="J121" s="22">
        <f t="shared" si="7"/>
        <v>4834.5482348127161</v>
      </c>
      <c r="K121" s="22">
        <v>0</v>
      </c>
      <c r="L121" s="22"/>
      <c r="M121" s="27"/>
      <c r="N121" s="11"/>
      <c r="O121" s="25"/>
      <c r="P121" s="28"/>
      <c r="Q121" s="11"/>
    </row>
    <row r="122" spans="1:17">
      <c r="A122" s="56">
        <v>6220</v>
      </c>
      <c r="B122" s="70" t="s">
        <v>124</v>
      </c>
      <c r="C122" s="64">
        <v>1574.33</v>
      </c>
      <c r="D122" s="64"/>
      <c r="E122" s="22">
        <v>9686519</v>
      </c>
      <c r="F122" s="22">
        <f t="shared" si="4"/>
        <v>8730459.5746999998</v>
      </c>
      <c r="G122" s="22">
        <f t="shared" si="5"/>
        <v>5545.5079778064319</v>
      </c>
      <c r="H122" s="22">
        <v>7138337</v>
      </c>
      <c r="I122" s="22">
        <f t="shared" si="6"/>
        <v>6433783.1381000001</v>
      </c>
      <c r="J122" s="22">
        <f t="shared" si="7"/>
        <v>4086.6801357402833</v>
      </c>
      <c r="K122" s="22">
        <v>0</v>
      </c>
      <c r="L122" s="22"/>
      <c r="M122" s="27"/>
      <c r="N122" s="11"/>
      <c r="O122" s="25"/>
      <c r="P122" s="28"/>
      <c r="Q122" s="11"/>
    </row>
    <row r="123" spans="1:17">
      <c r="A123" s="56">
        <v>6312</v>
      </c>
      <c r="B123" s="70" t="s">
        <v>125</v>
      </c>
      <c r="C123" s="64">
        <v>687.7</v>
      </c>
      <c r="D123" s="64"/>
      <c r="E123" s="22">
        <v>4230070</v>
      </c>
      <c r="F123" s="22">
        <f t="shared" si="4"/>
        <v>3812562.091</v>
      </c>
      <c r="G123" s="22">
        <f t="shared" si="5"/>
        <v>5543.9320793950847</v>
      </c>
      <c r="H123" s="22">
        <v>3087951</v>
      </c>
      <c r="I123" s="22">
        <f t="shared" si="6"/>
        <v>2783170.2363</v>
      </c>
      <c r="J123" s="22">
        <f t="shared" si="7"/>
        <v>4047.0702868983567</v>
      </c>
      <c r="K123" s="22">
        <v>100686</v>
      </c>
      <c r="L123" s="22"/>
      <c r="M123" s="27"/>
      <c r="N123" s="11"/>
      <c r="O123" s="25"/>
      <c r="P123" s="28"/>
      <c r="Q123" s="11"/>
    </row>
    <row r="124" spans="1:17">
      <c r="A124" s="56">
        <v>6400</v>
      </c>
      <c r="B124" s="70" t="s">
        <v>126</v>
      </c>
      <c r="C124" s="64">
        <v>3269.22</v>
      </c>
      <c r="D124" s="64"/>
      <c r="E124" s="22">
        <v>19837402</v>
      </c>
      <c r="F124" s="22">
        <f t="shared" si="4"/>
        <v>17879450.422600001</v>
      </c>
      <c r="G124" s="22">
        <f t="shared" si="5"/>
        <v>5469.0263801763122</v>
      </c>
      <c r="H124" s="22">
        <v>14481303</v>
      </c>
      <c r="I124" s="22">
        <f t="shared" si="6"/>
        <v>13051998.3939</v>
      </c>
      <c r="J124" s="22">
        <f t="shared" si="7"/>
        <v>3992.3891307100776</v>
      </c>
      <c r="K124" s="22">
        <v>0</v>
      </c>
      <c r="L124" s="22"/>
      <c r="M124" s="27"/>
      <c r="N124" s="11"/>
      <c r="O124" s="25"/>
      <c r="P124" s="28"/>
      <c r="Q124" s="11"/>
    </row>
    <row r="125" spans="1:17">
      <c r="A125" s="56">
        <v>6500</v>
      </c>
      <c r="B125" s="70" t="s">
        <v>127</v>
      </c>
      <c r="C125" s="64">
        <v>2458.52</v>
      </c>
      <c r="D125" s="64"/>
      <c r="E125" s="22">
        <v>14796177</v>
      </c>
      <c r="F125" s="22">
        <f t="shared" si="4"/>
        <v>13335794.3301</v>
      </c>
      <c r="G125" s="22">
        <f t="shared" si="5"/>
        <v>5424.3180165709455</v>
      </c>
      <c r="H125" s="22">
        <v>10801209</v>
      </c>
      <c r="I125" s="22">
        <f t="shared" si="6"/>
        <v>9735129.6717000008</v>
      </c>
      <c r="J125" s="22">
        <f t="shared" si="7"/>
        <v>3959.7520751102293</v>
      </c>
      <c r="K125" s="22">
        <v>0</v>
      </c>
      <c r="L125" s="22"/>
      <c r="M125" s="27"/>
      <c r="N125" s="11"/>
      <c r="O125" s="25"/>
      <c r="P125" s="28"/>
      <c r="Q125" s="11"/>
    </row>
    <row r="126" spans="1:17">
      <c r="A126" s="56">
        <v>6600</v>
      </c>
      <c r="B126" s="70" t="s">
        <v>128</v>
      </c>
      <c r="C126" s="64">
        <v>2354.0500000000002</v>
      </c>
      <c r="D126" s="64"/>
      <c r="E126" s="22">
        <v>14132388</v>
      </c>
      <c r="F126" s="22">
        <f t="shared" si="4"/>
        <v>12737521.304400001</v>
      </c>
      <c r="G126" s="22">
        <f t="shared" si="5"/>
        <v>5410.8966693145858</v>
      </c>
      <c r="H126" s="22">
        <v>11139441</v>
      </c>
      <c r="I126" s="22">
        <f t="shared" si="6"/>
        <v>10039978.1733</v>
      </c>
      <c r="J126" s="22">
        <f t="shared" si="7"/>
        <v>4264.980851426265</v>
      </c>
      <c r="K126" s="22">
        <v>0</v>
      </c>
      <c r="L126" s="22"/>
      <c r="M126" s="27"/>
      <c r="N126" s="11"/>
      <c r="O126" s="25"/>
      <c r="P126" s="28"/>
      <c r="Q126" s="11"/>
    </row>
    <row r="127" spans="1:17">
      <c r="A127" s="56">
        <v>6711</v>
      </c>
      <c r="B127" s="70" t="s">
        <v>129</v>
      </c>
      <c r="C127" s="64">
        <v>3092.97</v>
      </c>
      <c r="D127" s="64"/>
      <c r="E127" s="22">
        <v>19037034</v>
      </c>
      <c r="F127" s="22">
        <f t="shared" si="4"/>
        <v>17158078.744199999</v>
      </c>
      <c r="G127" s="22">
        <f t="shared" si="5"/>
        <v>5547.4442830677308</v>
      </c>
      <c r="H127" s="22">
        <v>13897035</v>
      </c>
      <c r="I127" s="22">
        <f t="shared" si="6"/>
        <v>12525397.645500001</v>
      </c>
      <c r="J127" s="22">
        <f t="shared" si="7"/>
        <v>4049.6343790919414</v>
      </c>
      <c r="K127" s="22">
        <v>0</v>
      </c>
      <c r="L127" s="22"/>
      <c r="M127" s="27"/>
      <c r="N127" s="11"/>
      <c r="O127" s="25"/>
      <c r="P127" s="28"/>
      <c r="Q127" s="11"/>
    </row>
    <row r="128" spans="1:17">
      <c r="A128" s="56">
        <v>6811</v>
      </c>
      <c r="B128" s="70" t="s">
        <v>130</v>
      </c>
      <c r="C128" s="64">
        <v>903.33</v>
      </c>
      <c r="D128" s="64"/>
      <c r="E128" s="22">
        <v>5560212</v>
      </c>
      <c r="F128" s="22">
        <f t="shared" si="4"/>
        <v>5011419.0756000001</v>
      </c>
      <c r="G128" s="22">
        <f t="shared" si="5"/>
        <v>5547.7168649330806</v>
      </c>
      <c r="H128" s="22">
        <v>4079679</v>
      </c>
      <c r="I128" s="22">
        <f t="shared" si="6"/>
        <v>3677014.6826999998</v>
      </c>
      <c r="J128" s="22">
        <f t="shared" si="7"/>
        <v>4070.5109790442025</v>
      </c>
      <c r="K128" s="22">
        <v>0</v>
      </c>
      <c r="L128" s="22"/>
      <c r="M128" s="27"/>
      <c r="N128" s="11"/>
      <c r="O128" s="25"/>
      <c r="P128" s="28"/>
      <c r="Q128" s="11"/>
    </row>
    <row r="129" spans="1:17">
      <c r="A129" s="71">
        <v>6812</v>
      </c>
      <c r="B129" s="72" t="s">
        <v>131</v>
      </c>
      <c r="C129" s="64">
        <v>606.05999999999995</v>
      </c>
      <c r="D129" s="64"/>
      <c r="E129" s="22">
        <v>3722974</v>
      </c>
      <c r="F129" s="22">
        <f t="shared" si="4"/>
        <v>3355516.4662000001</v>
      </c>
      <c r="G129" s="22">
        <f t="shared" si="5"/>
        <v>5536.6077058377068</v>
      </c>
      <c r="H129" s="22">
        <v>2717771</v>
      </c>
      <c r="I129" s="22">
        <f t="shared" si="6"/>
        <v>2449527.0022999998</v>
      </c>
      <c r="J129" s="22">
        <f t="shared" si="7"/>
        <v>4041.7235955185956</v>
      </c>
      <c r="K129" s="22">
        <v>637825</v>
      </c>
      <c r="L129" s="22"/>
      <c r="M129" s="27"/>
      <c r="N129" s="11"/>
      <c r="O129" s="25"/>
      <c r="P129" s="28"/>
      <c r="Q129" s="11"/>
    </row>
    <row r="130" spans="1:17">
      <c r="A130" s="56">
        <v>6900</v>
      </c>
      <c r="B130" s="70" t="s">
        <v>132</v>
      </c>
      <c r="C130" s="64">
        <v>2089.15</v>
      </c>
      <c r="D130" s="64"/>
      <c r="E130" s="22">
        <v>12628708</v>
      </c>
      <c r="F130" s="22">
        <f t="shared" si="4"/>
        <v>11382254.520400001</v>
      </c>
      <c r="G130" s="22">
        <f t="shared" si="5"/>
        <v>5448.2705982815978</v>
      </c>
      <c r="H130" s="22">
        <v>10224918</v>
      </c>
      <c r="I130" s="22">
        <f t="shared" si="6"/>
        <v>9215718.5933999997</v>
      </c>
      <c r="J130" s="22">
        <f t="shared" si="7"/>
        <v>4411.2287740947268</v>
      </c>
      <c r="K130" s="22">
        <v>0</v>
      </c>
      <c r="L130" s="22"/>
      <c r="M130" s="27"/>
      <c r="N130" s="11"/>
      <c r="O130" s="25"/>
      <c r="P130" s="28"/>
      <c r="Q130" s="11"/>
    </row>
    <row r="131" spans="1:17">
      <c r="A131" s="56">
        <v>6920</v>
      </c>
      <c r="B131" s="70" t="s">
        <v>133</v>
      </c>
      <c r="C131" s="64">
        <v>1520.85</v>
      </c>
      <c r="D131" s="64"/>
      <c r="E131" s="22">
        <v>9173651</v>
      </c>
      <c r="F131" s="22">
        <f t="shared" si="4"/>
        <v>8268211.6463000001</v>
      </c>
      <c r="G131" s="22">
        <f t="shared" si="5"/>
        <v>5436.5727364960385</v>
      </c>
      <c r="H131" s="22">
        <v>6942760</v>
      </c>
      <c r="I131" s="22">
        <f t="shared" si="6"/>
        <v>6257509.5879999995</v>
      </c>
      <c r="J131" s="22">
        <f t="shared" si="7"/>
        <v>4114.4817621724696</v>
      </c>
      <c r="K131" s="22">
        <v>0</v>
      </c>
      <c r="L131" s="22"/>
      <c r="M131" s="27"/>
      <c r="N131" s="11"/>
      <c r="O131" s="25"/>
      <c r="P131" s="28"/>
      <c r="Q131" s="11"/>
    </row>
    <row r="132" spans="1:17">
      <c r="A132" s="56">
        <v>7011</v>
      </c>
      <c r="B132" s="70" t="s">
        <v>134</v>
      </c>
      <c r="C132" s="64">
        <v>1171.4100000000001</v>
      </c>
      <c r="D132" s="64"/>
      <c r="E132" s="22">
        <v>7066690</v>
      </c>
      <c r="F132" s="22">
        <f t="shared" si="4"/>
        <v>6369207.6969999997</v>
      </c>
      <c r="G132" s="22">
        <f t="shared" si="5"/>
        <v>5437.2147215748537</v>
      </c>
      <c r="H132" s="22">
        <v>5994970</v>
      </c>
      <c r="I132" s="22">
        <f t="shared" si="6"/>
        <v>5403266.4610000001</v>
      </c>
      <c r="J132" s="22">
        <f t="shared" si="7"/>
        <v>4612.6176667434966</v>
      </c>
      <c r="K132" s="22">
        <v>0</v>
      </c>
      <c r="L132" s="22"/>
      <c r="M132" s="27"/>
      <c r="N132" s="11"/>
      <c r="O132" s="25"/>
      <c r="P132" s="28"/>
      <c r="Q132" s="11"/>
    </row>
    <row r="133" spans="1:17">
      <c r="A133" s="56">
        <v>7012</v>
      </c>
      <c r="B133" s="70" t="s">
        <v>135</v>
      </c>
      <c r="C133" s="64">
        <v>2410.02</v>
      </c>
      <c r="D133" s="64"/>
      <c r="E133" s="22">
        <v>14520448</v>
      </c>
      <c r="F133" s="22">
        <f t="shared" si="4"/>
        <v>13087279.782399999</v>
      </c>
      <c r="G133" s="22">
        <f t="shared" si="5"/>
        <v>5430.3614834731661</v>
      </c>
      <c r="H133" s="22">
        <v>12325463</v>
      </c>
      <c r="I133" s="22">
        <f t="shared" si="6"/>
        <v>11108939.801899999</v>
      </c>
      <c r="J133" s="22">
        <f t="shared" si="7"/>
        <v>4609.4803370511445</v>
      </c>
      <c r="K133" s="22">
        <v>0</v>
      </c>
      <c r="L133" s="22"/>
      <c r="M133" s="27"/>
      <c r="N133" s="11"/>
      <c r="O133" s="25"/>
      <c r="P133" s="28"/>
      <c r="Q133" s="11"/>
    </row>
    <row r="134" spans="1:17">
      <c r="A134" s="56">
        <v>7100</v>
      </c>
      <c r="B134" s="70" t="s">
        <v>136</v>
      </c>
      <c r="C134" s="64">
        <v>2782.49</v>
      </c>
      <c r="D134" s="64"/>
      <c r="E134" s="22">
        <v>16680631</v>
      </c>
      <c r="F134" s="22">
        <f t="shared" ref="F134:F151" si="8">SUM(E134*90.13%)</f>
        <v>15034252.7203</v>
      </c>
      <c r="G134" s="22">
        <f t="shared" ref="G134:G151" si="9">F134/C134</f>
        <v>5403.1650501169825</v>
      </c>
      <c r="H134" s="22">
        <v>12599473</v>
      </c>
      <c r="I134" s="22">
        <f t="shared" ref="I134:I151" si="10">SUM(H134*90.13%)</f>
        <v>11355905.014900001</v>
      </c>
      <c r="J134" s="22">
        <f t="shared" ref="J134:J151" si="11">I134/C134</f>
        <v>4081.2024535218461</v>
      </c>
      <c r="K134" s="22">
        <v>0</v>
      </c>
      <c r="L134" s="22"/>
      <c r="M134" s="27"/>
      <c r="N134" s="11"/>
      <c r="O134" s="25"/>
      <c r="P134" s="28"/>
      <c r="Q134" s="11"/>
    </row>
    <row r="135" spans="1:17">
      <c r="A135" s="56">
        <v>7200</v>
      </c>
      <c r="B135" s="70" t="s">
        <v>137</v>
      </c>
      <c r="C135" s="64">
        <v>1617.05</v>
      </c>
      <c r="D135" s="64"/>
      <c r="E135" s="22">
        <v>9975188</v>
      </c>
      <c r="F135" s="22">
        <f t="shared" si="8"/>
        <v>8990636.9443999995</v>
      </c>
      <c r="G135" s="22">
        <f t="shared" si="9"/>
        <v>5559.9004015954979</v>
      </c>
      <c r="H135" s="22">
        <v>7281887</v>
      </c>
      <c r="I135" s="22">
        <f t="shared" si="10"/>
        <v>6563164.7531000003</v>
      </c>
      <c r="J135" s="22">
        <f t="shared" si="11"/>
        <v>4058.7271593951955</v>
      </c>
      <c r="K135" s="22">
        <v>0</v>
      </c>
      <c r="L135" s="22"/>
      <c r="M135" s="27"/>
      <c r="N135" s="11"/>
      <c r="O135" s="25"/>
      <c r="P135" s="28"/>
      <c r="Q135" s="11"/>
    </row>
    <row r="136" spans="1:17">
      <c r="A136" s="56">
        <v>7300</v>
      </c>
      <c r="B136" s="70" t="s">
        <v>138</v>
      </c>
      <c r="C136" s="64">
        <v>2691.9</v>
      </c>
      <c r="D136" s="64"/>
      <c r="E136" s="22">
        <v>16111452</v>
      </c>
      <c r="F136" s="22">
        <f t="shared" si="8"/>
        <v>14521251.6876</v>
      </c>
      <c r="G136" s="22">
        <f t="shared" si="9"/>
        <v>5394.4246396968683</v>
      </c>
      <c r="H136" s="22">
        <v>13814873</v>
      </c>
      <c r="I136" s="22">
        <f t="shared" si="10"/>
        <v>12451345.0349</v>
      </c>
      <c r="J136" s="22">
        <f t="shared" si="11"/>
        <v>4625.4857293733048</v>
      </c>
      <c r="K136" s="22">
        <v>0</v>
      </c>
      <c r="L136" s="22"/>
      <c r="M136" s="27"/>
      <c r="N136" s="11"/>
      <c r="O136" s="25"/>
      <c r="P136" s="28"/>
      <c r="Q136" s="11"/>
    </row>
    <row r="137" spans="1:17">
      <c r="A137" s="56">
        <v>7320</v>
      </c>
      <c r="B137" s="70" t="s">
        <v>139</v>
      </c>
      <c r="C137" s="64">
        <v>2002.72</v>
      </c>
      <c r="D137" s="64"/>
      <c r="E137" s="22">
        <v>12059879</v>
      </c>
      <c r="F137" s="22">
        <f t="shared" si="8"/>
        <v>10869568.9427</v>
      </c>
      <c r="G137" s="22">
        <f t="shared" si="9"/>
        <v>5427.4032029939281</v>
      </c>
      <c r="H137" s="22">
        <v>9691260</v>
      </c>
      <c r="I137" s="22">
        <f t="shared" si="10"/>
        <v>8734732.6380000003</v>
      </c>
      <c r="J137" s="22">
        <f t="shared" si="11"/>
        <v>4361.4347677159067</v>
      </c>
      <c r="K137" s="22">
        <v>0</v>
      </c>
      <c r="L137" s="22"/>
      <c r="M137" s="27"/>
      <c r="N137" s="11"/>
      <c r="O137" s="25"/>
      <c r="P137" s="28"/>
      <c r="Q137" s="11"/>
    </row>
    <row r="138" spans="1:17">
      <c r="A138" s="56">
        <v>7400</v>
      </c>
      <c r="B138" s="70" t="s">
        <v>140</v>
      </c>
      <c r="C138" s="64">
        <v>1662.5</v>
      </c>
      <c r="D138" s="64"/>
      <c r="E138" s="22">
        <v>10219438</v>
      </c>
      <c r="F138" s="22">
        <f t="shared" si="8"/>
        <v>9210779.4693999998</v>
      </c>
      <c r="G138" s="22">
        <f t="shared" si="9"/>
        <v>5540.3184778345867</v>
      </c>
      <c r="H138" s="22">
        <v>7586016</v>
      </c>
      <c r="I138" s="22">
        <f t="shared" si="10"/>
        <v>6837276.2208000002</v>
      </c>
      <c r="J138" s="22">
        <f t="shared" si="11"/>
        <v>4112.6473508571426</v>
      </c>
      <c r="K138" s="22">
        <v>0</v>
      </c>
      <c r="L138" s="22"/>
      <c r="M138" s="27"/>
      <c r="N138" s="11"/>
      <c r="O138" s="25"/>
      <c r="P138" s="28"/>
      <c r="Q138" s="11"/>
    </row>
    <row r="139" spans="1:17">
      <c r="A139" s="56">
        <v>7500</v>
      </c>
      <c r="B139" s="70" t="s">
        <v>141</v>
      </c>
      <c r="C139" s="64">
        <v>6726.2</v>
      </c>
      <c r="D139" s="64"/>
      <c r="E139" s="22">
        <v>41411721</v>
      </c>
      <c r="F139" s="22">
        <f t="shared" si="8"/>
        <v>37324384.1373</v>
      </c>
      <c r="G139" s="22">
        <f t="shared" si="9"/>
        <v>5549.104120796289</v>
      </c>
      <c r="H139" s="22">
        <v>30230556</v>
      </c>
      <c r="I139" s="22">
        <f t="shared" si="10"/>
        <v>27246800.1228</v>
      </c>
      <c r="J139" s="22">
        <f t="shared" si="11"/>
        <v>4050.8459639618209</v>
      </c>
      <c r="K139" s="22">
        <v>0</v>
      </c>
      <c r="L139" s="22"/>
      <c r="M139" s="27"/>
      <c r="N139" s="11"/>
      <c r="O139" s="25"/>
      <c r="P139" s="28"/>
      <c r="Q139" s="11"/>
    </row>
    <row r="140" spans="1:17">
      <c r="A140" s="56">
        <v>7611</v>
      </c>
      <c r="B140" s="70" t="s">
        <v>142</v>
      </c>
      <c r="C140" s="64">
        <v>498.35</v>
      </c>
      <c r="D140" s="64"/>
      <c r="E140" s="22">
        <v>3071195</v>
      </c>
      <c r="F140" s="22">
        <f t="shared" si="8"/>
        <v>2768068.0534999999</v>
      </c>
      <c r="G140" s="22">
        <f t="shared" si="9"/>
        <v>5554.4658442861437</v>
      </c>
      <c r="H140" s="22">
        <v>2241972</v>
      </c>
      <c r="I140" s="22">
        <f t="shared" si="10"/>
        <v>2020689.3636</v>
      </c>
      <c r="J140" s="22">
        <f t="shared" si="11"/>
        <v>4054.759433329989</v>
      </c>
      <c r="K140" s="22">
        <v>637229</v>
      </c>
      <c r="L140" s="22"/>
      <c r="M140" s="27"/>
      <c r="N140" s="11"/>
      <c r="O140" s="25"/>
      <c r="P140" s="28"/>
      <c r="Q140" s="11"/>
    </row>
    <row r="141" spans="1:17">
      <c r="A141" s="56">
        <v>7612</v>
      </c>
      <c r="B141" s="70" t="s">
        <v>143</v>
      </c>
      <c r="C141" s="64">
        <v>697.65</v>
      </c>
      <c r="D141" s="64"/>
      <c r="E141" s="22">
        <v>4295650</v>
      </c>
      <c r="F141" s="22">
        <f t="shared" si="8"/>
        <v>3871669.3449999997</v>
      </c>
      <c r="G141" s="22">
        <f t="shared" si="9"/>
        <v>5549.5869633770517</v>
      </c>
      <c r="H141" s="22">
        <v>3135824</v>
      </c>
      <c r="I141" s="22">
        <f t="shared" si="10"/>
        <v>2826318.1711999997</v>
      </c>
      <c r="J141" s="22">
        <f t="shared" si="11"/>
        <v>4051.1978373109723</v>
      </c>
      <c r="K141" s="22">
        <v>0</v>
      </c>
      <c r="L141" s="22"/>
      <c r="M141" s="27"/>
      <c r="N141" s="11"/>
      <c r="O141" s="25"/>
      <c r="P141" s="28"/>
      <c r="Q141" s="11"/>
    </row>
    <row r="142" spans="1:17">
      <c r="A142" s="56">
        <v>7613</v>
      </c>
      <c r="B142" s="70" t="s">
        <v>144</v>
      </c>
      <c r="C142" s="64">
        <v>1735.13</v>
      </c>
      <c r="D142" s="64"/>
      <c r="E142" s="22">
        <v>10676634</v>
      </c>
      <c r="F142" s="22">
        <f t="shared" si="8"/>
        <v>9622850.2241999991</v>
      </c>
      <c r="G142" s="22">
        <f t="shared" si="9"/>
        <v>5545.8958257882687</v>
      </c>
      <c r="H142" s="22">
        <v>7793943</v>
      </c>
      <c r="I142" s="22">
        <f t="shared" si="10"/>
        <v>7024680.8258999996</v>
      </c>
      <c r="J142" s="22">
        <f t="shared" si="11"/>
        <v>4048.5040463250589</v>
      </c>
      <c r="K142" s="22">
        <v>0</v>
      </c>
      <c r="L142" s="22"/>
      <c r="M142" s="27"/>
      <c r="N142" s="11"/>
      <c r="O142" s="25"/>
      <c r="P142" s="28"/>
      <c r="Q142" s="11"/>
    </row>
    <row r="143" spans="1:17">
      <c r="A143" s="71">
        <v>7620</v>
      </c>
      <c r="B143" s="72" t="s">
        <v>145</v>
      </c>
      <c r="C143" s="64">
        <v>3747.96</v>
      </c>
      <c r="D143" s="64"/>
      <c r="E143" s="22">
        <v>23085170</v>
      </c>
      <c r="F143" s="22">
        <f t="shared" si="8"/>
        <v>20806663.721000001</v>
      </c>
      <c r="G143" s="22">
        <f t="shared" si="9"/>
        <v>5551.4636551617414</v>
      </c>
      <c r="H143" s="22">
        <v>18085850</v>
      </c>
      <c r="I143" s="22">
        <f t="shared" si="10"/>
        <v>16300776.605</v>
      </c>
      <c r="J143" s="22">
        <f t="shared" si="11"/>
        <v>4349.2397477561126</v>
      </c>
      <c r="K143" s="22">
        <v>0</v>
      </c>
      <c r="L143" s="22"/>
      <c r="M143" s="27"/>
      <c r="N143" s="11"/>
      <c r="O143" s="25"/>
      <c r="P143" s="28"/>
      <c r="Q143" s="11"/>
    </row>
    <row r="144" spans="1:17">
      <c r="A144" s="56">
        <v>7700</v>
      </c>
      <c r="B144" s="70" t="s">
        <v>146</v>
      </c>
      <c r="C144" s="64">
        <v>2940.77</v>
      </c>
      <c r="D144" s="64"/>
      <c r="E144" s="22">
        <v>18116288</v>
      </c>
      <c r="F144" s="22">
        <f t="shared" si="8"/>
        <v>16328210.374399999</v>
      </c>
      <c r="G144" s="22">
        <f t="shared" si="9"/>
        <v>5552.3588632909068</v>
      </c>
      <c r="H144" s="22">
        <v>13938105</v>
      </c>
      <c r="I144" s="22">
        <f t="shared" si="10"/>
        <v>12562414.036499999</v>
      </c>
      <c r="J144" s="22">
        <f t="shared" si="11"/>
        <v>4271.8111367090933</v>
      </c>
      <c r="K144" s="22">
        <v>0</v>
      </c>
      <c r="L144" s="22"/>
      <c r="M144" s="27"/>
      <c r="N144" s="11"/>
      <c r="O144" s="25"/>
      <c r="P144" s="28"/>
      <c r="Q144" s="11"/>
    </row>
    <row r="145" spans="1:17">
      <c r="A145" s="56">
        <v>7800</v>
      </c>
      <c r="B145" s="70" t="s">
        <v>147</v>
      </c>
      <c r="C145" s="64">
        <v>1621.54</v>
      </c>
      <c r="D145" s="64"/>
      <c r="E145" s="22">
        <v>9719219</v>
      </c>
      <c r="F145" s="22">
        <f t="shared" si="8"/>
        <v>8759932.0846999995</v>
      </c>
      <c r="G145" s="22">
        <f t="shared" si="9"/>
        <v>5402.2300311432336</v>
      </c>
      <c r="H145" s="22">
        <v>7955656</v>
      </c>
      <c r="I145" s="22">
        <f t="shared" si="10"/>
        <v>7170432.7527999999</v>
      </c>
      <c r="J145" s="22">
        <f t="shared" si="11"/>
        <v>4421.9894376950306</v>
      </c>
      <c r="K145" s="22">
        <v>0</v>
      </c>
      <c r="L145" s="22"/>
      <c r="M145" s="27"/>
      <c r="N145" s="11"/>
      <c r="O145" s="25"/>
      <c r="P145" s="28"/>
      <c r="Q145" s="11"/>
    </row>
    <row r="146" spans="1:17">
      <c r="A146" s="71">
        <v>7900</v>
      </c>
      <c r="B146" s="72" t="s">
        <v>148</v>
      </c>
      <c r="C146" s="64">
        <v>935.89</v>
      </c>
      <c r="D146" s="64"/>
      <c r="E146" s="22">
        <v>5771292</v>
      </c>
      <c r="F146" s="22">
        <f t="shared" si="8"/>
        <v>5201665.4796000002</v>
      </c>
      <c r="G146" s="22">
        <f t="shared" si="9"/>
        <v>5557.988096464328</v>
      </c>
      <c r="H146" s="22">
        <v>4213043</v>
      </c>
      <c r="I146" s="22">
        <f t="shared" si="10"/>
        <v>3797215.6559000001</v>
      </c>
      <c r="J146" s="22">
        <f t="shared" si="11"/>
        <v>4057.3311563324751</v>
      </c>
      <c r="K146" s="22">
        <v>0</v>
      </c>
      <c r="L146" s="22"/>
      <c r="M146" s="27"/>
      <c r="N146" s="11"/>
      <c r="O146" s="25"/>
      <c r="P146" s="28"/>
      <c r="Q146" s="11"/>
    </row>
    <row r="147" spans="1:17">
      <c r="A147" s="56">
        <v>8020</v>
      </c>
      <c r="B147" s="70" t="s">
        <v>149</v>
      </c>
      <c r="C147" s="64">
        <v>2534.2800000000002</v>
      </c>
      <c r="D147" s="64"/>
      <c r="E147" s="22">
        <v>15568335</v>
      </c>
      <c r="F147" s="22">
        <f t="shared" si="8"/>
        <v>14031740.3355</v>
      </c>
      <c r="G147" s="22">
        <f t="shared" si="9"/>
        <v>5536.7758635588798</v>
      </c>
      <c r="H147" s="22">
        <v>11756229</v>
      </c>
      <c r="I147" s="22">
        <f t="shared" si="10"/>
        <v>10595889.197699999</v>
      </c>
      <c r="J147" s="22">
        <f t="shared" si="11"/>
        <v>4181.0254579999046</v>
      </c>
      <c r="K147" s="22">
        <v>0</v>
      </c>
      <c r="L147" s="22"/>
      <c r="M147" s="27"/>
      <c r="N147" s="11"/>
      <c r="O147" s="25"/>
      <c r="P147" s="28"/>
      <c r="Q147" s="11"/>
    </row>
    <row r="148" spans="1:17">
      <c r="A148" s="56">
        <v>8111</v>
      </c>
      <c r="B148" s="70" t="s">
        <v>150</v>
      </c>
      <c r="C148" s="64">
        <v>405.42</v>
      </c>
      <c r="D148" s="64"/>
      <c r="E148" s="22">
        <v>2498577</v>
      </c>
      <c r="F148" s="22">
        <f t="shared" si="8"/>
        <v>2251967.4501</v>
      </c>
      <c r="G148" s="22">
        <f t="shared" si="9"/>
        <v>5554.6530760692613</v>
      </c>
      <c r="H148" s="22">
        <v>1823961</v>
      </c>
      <c r="I148" s="22">
        <f t="shared" si="10"/>
        <v>1643936.0493000001</v>
      </c>
      <c r="J148" s="22">
        <f t="shared" si="11"/>
        <v>4054.8962786739676</v>
      </c>
      <c r="K148" s="22">
        <v>0</v>
      </c>
      <c r="L148" s="22"/>
      <c r="M148" s="27"/>
      <c r="N148" s="11"/>
      <c r="O148" s="25"/>
      <c r="P148" s="28"/>
      <c r="Q148" s="11"/>
    </row>
    <row r="149" spans="1:17">
      <c r="A149" s="56">
        <v>8113</v>
      </c>
      <c r="B149" s="70" t="s">
        <v>151</v>
      </c>
      <c r="C149" s="64">
        <v>961.37</v>
      </c>
      <c r="D149" s="64"/>
      <c r="E149" s="22">
        <v>5796824</v>
      </c>
      <c r="F149" s="22">
        <f t="shared" si="8"/>
        <v>5224677.4711999996</v>
      </c>
      <c r="G149" s="22">
        <f t="shared" si="9"/>
        <v>5434.6167148964496</v>
      </c>
      <c r="H149" s="22">
        <v>4550944</v>
      </c>
      <c r="I149" s="22">
        <f t="shared" si="10"/>
        <v>4101765.8272000002</v>
      </c>
      <c r="J149" s="22">
        <f t="shared" si="11"/>
        <v>4266.5839657988081</v>
      </c>
      <c r="K149" s="22">
        <v>0</v>
      </c>
      <c r="L149" s="22"/>
      <c r="M149" s="27"/>
      <c r="N149" s="11"/>
      <c r="O149" s="25"/>
      <c r="P149" s="28"/>
      <c r="Q149" s="11"/>
    </row>
    <row r="150" spans="1:17">
      <c r="A150" s="56">
        <v>8200</v>
      </c>
      <c r="B150" s="70" t="s">
        <v>152</v>
      </c>
      <c r="C150" s="64">
        <v>1316.42</v>
      </c>
      <c r="D150" s="64"/>
      <c r="E150" s="22">
        <v>8111078</v>
      </c>
      <c r="F150" s="22">
        <f t="shared" si="8"/>
        <v>7310514.6014</v>
      </c>
      <c r="G150" s="22">
        <f t="shared" si="9"/>
        <v>5553.3299413561017</v>
      </c>
      <c r="H150" s="22">
        <v>5921087</v>
      </c>
      <c r="I150" s="22">
        <f t="shared" si="10"/>
        <v>5336675.7131000003</v>
      </c>
      <c r="J150" s="22">
        <f t="shared" si="11"/>
        <v>4053.9308982695493</v>
      </c>
      <c r="K150" s="22">
        <v>0</v>
      </c>
      <c r="L150" s="22"/>
      <c r="M150" s="27"/>
      <c r="N150" s="11"/>
      <c r="O150" s="25"/>
      <c r="P150" s="28"/>
      <c r="Q150" s="11"/>
    </row>
    <row r="151" spans="1:17">
      <c r="A151" s="56">
        <v>8220</v>
      </c>
      <c r="B151" s="70" t="s">
        <v>153</v>
      </c>
      <c r="C151" s="64">
        <v>2098.61</v>
      </c>
      <c r="D151" s="64"/>
      <c r="E151" s="22">
        <v>12914696.5</v>
      </c>
      <c r="F151" s="22">
        <f t="shared" si="8"/>
        <v>11640015.95545</v>
      </c>
      <c r="G151" s="22">
        <f t="shared" si="9"/>
        <v>5546.5360192937223</v>
      </c>
      <c r="H151" s="22">
        <v>11517651</v>
      </c>
      <c r="I151" s="22">
        <f t="shared" si="10"/>
        <v>10380858.8463</v>
      </c>
      <c r="J151" s="22">
        <f t="shared" si="11"/>
        <v>4946.5402558360056</v>
      </c>
      <c r="K151" s="22">
        <v>0</v>
      </c>
      <c r="L151" s="22"/>
      <c r="M151" s="27"/>
      <c r="N151" s="11"/>
      <c r="O151" s="25"/>
      <c r="P151" s="28"/>
      <c r="Q151" s="11"/>
    </row>
    <row r="152" spans="1:17">
      <c r="A152" s="9"/>
      <c r="B152" s="21"/>
      <c r="C152" s="30"/>
      <c r="D152" s="64"/>
      <c r="E152" s="22"/>
      <c r="F152" s="22"/>
      <c r="G152" s="22"/>
      <c r="H152" s="22"/>
      <c r="I152" s="29"/>
      <c r="J152" s="29"/>
      <c r="K152" s="22"/>
      <c r="L152" s="22"/>
      <c r="M152" s="27"/>
      <c r="N152" s="11"/>
      <c r="O152" s="25"/>
      <c r="P152" s="28"/>
      <c r="Q152" s="11"/>
    </row>
    <row r="153" spans="1:17" ht="13">
      <c r="A153" s="31">
        <f>COUNTA(A5:A151)</f>
        <v>147</v>
      </c>
      <c r="B153" s="32" t="s">
        <v>154</v>
      </c>
      <c r="C153" s="33">
        <v>425063.75000000006</v>
      </c>
      <c r="D153" s="65"/>
      <c r="E153" s="34">
        <v>2572143281.5</v>
      </c>
      <c r="F153" s="34">
        <f>SUM(F5:F151)</f>
        <v>2318272739.6159501</v>
      </c>
      <c r="G153" s="34"/>
      <c r="H153" s="35">
        <v>1952854084</v>
      </c>
      <c r="I153" s="35">
        <f>SUM(I5:I151)</f>
        <v>1760107385.909199</v>
      </c>
      <c r="J153" s="35"/>
      <c r="K153" s="35">
        <v>5854140</v>
      </c>
      <c r="L153" s="35"/>
      <c r="M153" s="11"/>
      <c r="N153" s="36"/>
      <c r="P153" s="23"/>
    </row>
    <row r="154" spans="1:17" ht="16.5" customHeight="1">
      <c r="A154" s="9"/>
      <c r="B154" s="18"/>
      <c r="D154" s="53"/>
      <c r="E154" s="18"/>
      <c r="F154" s="18"/>
      <c r="G154" s="18"/>
      <c r="H154" s="18"/>
      <c r="I154" s="54"/>
      <c r="J154" s="54"/>
      <c r="K154" s="18"/>
      <c r="L154" s="18"/>
      <c r="M154" s="11"/>
      <c r="N154" s="11"/>
    </row>
    <row r="155" spans="1:17">
      <c r="A155" s="38"/>
      <c r="B155" s="18"/>
      <c r="D155" s="53"/>
      <c r="E155" s="20"/>
      <c r="F155" s="20"/>
      <c r="G155" s="20"/>
      <c r="H155" s="20"/>
      <c r="I155" s="59"/>
      <c r="J155" s="59"/>
      <c r="K155" s="20"/>
      <c r="L155" s="20"/>
      <c r="M155" s="39"/>
      <c r="N155" s="11"/>
    </row>
    <row r="156" spans="1:17">
      <c r="A156" s="40"/>
      <c r="B156" s="18"/>
      <c r="C156" s="17"/>
      <c r="D156" s="63"/>
      <c r="E156" s="20"/>
      <c r="F156" s="20"/>
      <c r="G156" s="20"/>
      <c r="H156" s="20"/>
      <c r="I156" s="59"/>
      <c r="J156" s="59"/>
      <c r="K156" s="20"/>
      <c r="L156" s="20"/>
      <c r="M156" s="11"/>
      <c r="N156" s="20"/>
    </row>
    <row r="157" spans="1:17">
      <c r="A157" s="40"/>
      <c r="B157"/>
      <c r="C157" s="17"/>
      <c r="D157" s="63"/>
      <c r="E157" s="20"/>
      <c r="F157" s="20"/>
      <c r="G157" s="20"/>
      <c r="H157" s="20"/>
      <c r="I157" s="59"/>
      <c r="J157" s="59"/>
      <c r="K157" s="20"/>
      <c r="L157" s="20"/>
      <c r="M157" s="11"/>
      <c r="N157" s="20"/>
    </row>
    <row r="158" spans="1:17" ht="12.75" customHeight="1">
      <c r="A158" s="41"/>
      <c r="B158" s="42"/>
      <c r="C158" s="43"/>
      <c r="D158" s="66"/>
      <c r="E158" s="19"/>
      <c r="F158" s="19"/>
      <c r="G158" s="19"/>
      <c r="H158" s="20"/>
      <c r="I158" s="59"/>
      <c r="J158" s="59"/>
      <c r="K158" s="20"/>
      <c r="L158" s="20"/>
      <c r="M158" s="11"/>
      <c r="N158" s="20"/>
    </row>
    <row r="159" spans="1:17" ht="12.75" customHeight="1">
      <c r="A159" s="40"/>
      <c r="B159" s="18"/>
      <c r="C159" s="43"/>
      <c r="D159" s="66"/>
      <c r="E159" s="19"/>
      <c r="F159" s="19"/>
      <c r="G159" s="19"/>
      <c r="H159" s="20"/>
      <c r="I159" s="59"/>
      <c r="J159" s="59"/>
      <c r="K159" s="20"/>
      <c r="L159" s="20"/>
      <c r="M159" s="11"/>
      <c r="N159" s="20"/>
    </row>
    <row r="160" spans="1:17">
      <c r="A160" s="9"/>
      <c r="B160" s="18"/>
      <c r="D160" s="53"/>
      <c r="E160" s="20"/>
      <c r="F160" s="20"/>
      <c r="G160" s="20"/>
      <c r="H160" s="20"/>
      <c r="I160" s="59"/>
      <c r="J160" s="59"/>
      <c r="K160" s="20"/>
      <c r="L160" s="20"/>
      <c r="M160" s="20"/>
      <c r="N160" s="20"/>
    </row>
    <row r="161" spans="1:15">
      <c r="A161" s="9"/>
      <c r="B161" s="18"/>
      <c r="D161" s="53"/>
      <c r="E161" s="44"/>
      <c r="F161" s="44"/>
      <c r="G161" s="44"/>
      <c r="H161" s="18"/>
      <c r="I161" s="54"/>
      <c r="J161" s="54"/>
      <c r="K161" s="18"/>
      <c r="L161" s="18"/>
      <c r="M161" s="11"/>
      <c r="N161" s="20"/>
    </row>
    <row r="162" spans="1:15" ht="13">
      <c r="A162" s="45"/>
      <c r="B162" s="46"/>
      <c r="C162" s="47"/>
      <c r="D162" s="67"/>
      <c r="E162" s="19"/>
      <c r="F162" s="19"/>
      <c r="G162" s="19"/>
      <c r="H162" s="18"/>
      <c r="I162" s="54"/>
      <c r="J162" s="54"/>
      <c r="K162" s="18"/>
      <c r="L162" s="18"/>
      <c r="M162" s="11"/>
      <c r="N162" s="19"/>
      <c r="O162" s="19"/>
    </row>
    <row r="163" spans="1:15" ht="13">
      <c r="A163" s="45"/>
      <c r="B163" s="46"/>
      <c r="C163" s="47"/>
      <c r="D163" s="67"/>
      <c r="E163" s="18"/>
      <c r="F163" s="18"/>
      <c r="G163" s="18"/>
      <c r="H163" s="18"/>
      <c r="I163" s="54"/>
      <c r="J163" s="54"/>
      <c r="K163" s="18"/>
      <c r="L163" s="18"/>
      <c r="M163" s="18"/>
      <c r="N163" s="37"/>
    </row>
    <row r="164" spans="1:15" ht="13">
      <c r="A164" s="45"/>
      <c r="B164" s="48"/>
      <c r="C164" s="47"/>
      <c r="D164" s="67"/>
      <c r="E164" s="18"/>
      <c r="F164" s="18"/>
      <c r="G164" s="18"/>
      <c r="H164" s="18"/>
      <c r="I164" s="54"/>
      <c r="J164" s="54"/>
      <c r="K164" s="18"/>
      <c r="L164" s="18"/>
      <c r="M164" s="37"/>
      <c r="N164" s="11"/>
    </row>
    <row r="165" spans="1:15" ht="13">
      <c r="A165" s="45"/>
      <c r="B165" s="48"/>
      <c r="C165" s="47"/>
      <c r="D165" s="67"/>
      <c r="E165" s="18"/>
      <c r="F165" s="18"/>
      <c r="G165" s="18"/>
      <c r="H165" s="18"/>
      <c r="I165" s="54"/>
      <c r="J165" s="54"/>
      <c r="K165" s="18"/>
      <c r="L165" s="18"/>
      <c r="M165" s="11"/>
      <c r="N165" s="11"/>
    </row>
    <row r="166" spans="1:15" ht="13.5" customHeight="1">
      <c r="A166" s="45"/>
      <c r="B166" s="48"/>
      <c r="C166" s="47"/>
      <c r="D166" s="67"/>
      <c r="E166" s="18"/>
      <c r="F166" s="18"/>
      <c r="G166" s="18"/>
      <c r="H166" s="18"/>
      <c r="I166" s="54"/>
      <c r="J166" s="54"/>
      <c r="K166" s="18"/>
      <c r="L166" s="18"/>
      <c r="M166" s="11"/>
      <c r="N166" s="11"/>
      <c r="O166" s="11"/>
    </row>
    <row r="167" spans="1:15" ht="13">
      <c r="A167" s="45"/>
      <c r="B167" s="48"/>
      <c r="C167" s="47"/>
      <c r="D167" s="67"/>
      <c r="E167" s="18"/>
      <c r="F167" s="18"/>
      <c r="G167" s="18"/>
      <c r="H167" s="18"/>
      <c r="I167" s="54"/>
      <c r="J167" s="54"/>
      <c r="K167" s="18"/>
      <c r="L167" s="18"/>
    </row>
    <row r="168" spans="1:15" ht="13">
      <c r="A168" s="45"/>
      <c r="B168" s="48"/>
      <c r="C168" s="47"/>
      <c r="D168" s="67"/>
      <c r="E168" s="49"/>
      <c r="F168" s="49"/>
      <c r="G168" s="49"/>
      <c r="H168" s="18"/>
      <c r="I168" s="54"/>
      <c r="J168" s="54"/>
      <c r="K168" s="18"/>
      <c r="L168" s="18"/>
    </row>
    <row r="169" spans="1:15" ht="13">
      <c r="A169" s="45"/>
      <c r="B169" s="48"/>
      <c r="C169" s="47"/>
      <c r="D169" s="67"/>
      <c r="E169" s="49"/>
      <c r="F169" s="49"/>
      <c r="G169" s="49"/>
      <c r="H169" s="18"/>
      <c r="I169" s="54"/>
      <c r="J169" s="54"/>
      <c r="K169" s="18"/>
      <c r="L169" s="18"/>
    </row>
    <row r="170" spans="1:15" ht="13">
      <c r="A170" s="45"/>
      <c r="B170" s="48"/>
      <c r="C170" s="47"/>
      <c r="D170" s="67"/>
      <c r="E170" s="49"/>
      <c r="F170" s="49"/>
      <c r="G170" s="49"/>
      <c r="H170" s="18"/>
      <c r="I170" s="54"/>
      <c r="J170" s="54"/>
      <c r="K170" s="18"/>
      <c r="L170" s="18"/>
    </row>
    <row r="171" spans="1:15" ht="13">
      <c r="A171" s="45"/>
      <c r="B171" s="46"/>
      <c r="C171" s="47"/>
      <c r="D171" s="67"/>
      <c r="E171" s="20"/>
      <c r="F171" s="20"/>
      <c r="G171" s="20"/>
      <c r="H171" s="18"/>
      <c r="I171" s="54"/>
      <c r="J171" s="54"/>
      <c r="K171" s="18"/>
      <c r="L171" s="18"/>
    </row>
    <row r="172" spans="1:15" ht="13">
      <c r="A172" s="45"/>
      <c r="B172" s="46"/>
      <c r="C172" s="47"/>
      <c r="D172" s="67"/>
      <c r="E172" s="20"/>
      <c r="F172" s="20"/>
      <c r="G172" s="20"/>
      <c r="H172" s="18"/>
      <c r="I172" s="54"/>
      <c r="J172" s="54"/>
      <c r="K172" s="18"/>
      <c r="L172" s="18"/>
    </row>
    <row r="173" spans="1:15" ht="13">
      <c r="A173" s="45"/>
      <c r="B173" s="46"/>
      <c r="C173" s="47"/>
      <c r="D173" s="67"/>
      <c r="E173" s="20"/>
      <c r="F173" s="20"/>
      <c r="G173" s="20"/>
      <c r="H173" s="18"/>
      <c r="I173" s="54"/>
      <c r="J173" s="54"/>
      <c r="K173" s="18"/>
      <c r="L173" s="18"/>
    </row>
    <row r="174" spans="1:15" ht="13">
      <c r="A174" s="45"/>
      <c r="B174" s="46"/>
      <c r="C174" s="47"/>
      <c r="D174" s="67"/>
      <c r="E174" s="20"/>
      <c r="F174" s="20"/>
      <c r="G174" s="20"/>
      <c r="H174" s="18"/>
      <c r="I174" s="54"/>
      <c r="J174" s="54"/>
      <c r="K174" s="18"/>
      <c r="L174" s="18"/>
    </row>
    <row r="175" spans="1:15" ht="13">
      <c r="A175" s="45"/>
      <c r="B175" s="46"/>
      <c r="C175" s="47"/>
      <c r="D175" s="67"/>
      <c r="E175" s="20"/>
      <c r="F175" s="20"/>
      <c r="G175" s="20"/>
      <c r="H175" s="18"/>
      <c r="I175" s="54"/>
      <c r="J175" s="54"/>
      <c r="K175" s="18"/>
      <c r="L175" s="18"/>
    </row>
    <row r="176" spans="1:15" ht="13">
      <c r="A176" s="50"/>
      <c r="B176" s="51"/>
      <c r="C176" s="47"/>
      <c r="D176" s="67"/>
      <c r="E176" s="20"/>
      <c r="F176" s="20"/>
      <c r="G176" s="20"/>
      <c r="H176" s="18"/>
      <c r="I176" s="54"/>
      <c r="J176" s="54"/>
      <c r="K176" s="18"/>
      <c r="L176" s="18"/>
    </row>
    <row r="177" spans="1:12">
      <c r="D177" s="53"/>
      <c r="E177" s="20"/>
      <c r="F177" s="20"/>
      <c r="G177" s="20"/>
      <c r="H177" s="18"/>
      <c r="I177" s="54"/>
      <c r="J177" s="54"/>
      <c r="K177" s="18"/>
      <c r="L177" s="18"/>
    </row>
    <row r="178" spans="1:12">
      <c r="A178" s="9"/>
      <c r="B178" s="18"/>
      <c r="D178" s="53"/>
      <c r="E178" s="20"/>
      <c r="F178" s="20"/>
      <c r="G178" s="20"/>
      <c r="H178" s="18"/>
      <c r="I178" s="54"/>
      <c r="J178" s="54"/>
      <c r="K178" s="18"/>
      <c r="L178" s="18"/>
    </row>
    <row r="179" spans="1:12">
      <c r="A179" s="9"/>
      <c r="B179" s="18"/>
      <c r="D179" s="53"/>
      <c r="E179" s="20"/>
      <c r="F179" s="20"/>
      <c r="G179" s="20"/>
      <c r="H179" s="18"/>
      <c r="I179" s="54"/>
      <c r="J179" s="54"/>
      <c r="K179" s="18"/>
      <c r="L179" s="18"/>
    </row>
    <row r="180" spans="1:12">
      <c r="D180" s="53"/>
      <c r="E180" s="20"/>
      <c r="F180" s="20"/>
      <c r="G180" s="20"/>
      <c r="H180" s="18"/>
      <c r="I180" s="54"/>
      <c r="J180" s="54"/>
      <c r="K180" s="18"/>
      <c r="L180" s="18"/>
    </row>
    <row r="181" spans="1:12">
      <c r="A181" s="9"/>
      <c r="B181" s="18"/>
      <c r="D181" s="53"/>
      <c r="E181" s="18"/>
      <c r="F181" s="18"/>
      <c r="G181" s="18"/>
      <c r="H181" s="18"/>
      <c r="I181" s="54"/>
      <c r="J181" s="54"/>
      <c r="K181" s="18"/>
      <c r="L181" s="18"/>
    </row>
    <row r="182" spans="1:12">
      <c r="A182" s="9"/>
      <c r="B182" s="18"/>
      <c r="D182" s="53"/>
      <c r="E182" s="18"/>
      <c r="F182" s="18"/>
      <c r="G182" s="18"/>
      <c r="H182" s="18"/>
      <c r="I182" s="54"/>
      <c r="J182" s="54"/>
      <c r="K182" s="18"/>
      <c r="L182" s="18"/>
    </row>
    <row r="183" spans="1:12">
      <c r="D183" s="53"/>
      <c r="E183" s="18"/>
      <c r="F183" s="18"/>
      <c r="G183" s="18"/>
      <c r="H183" s="18"/>
      <c r="I183" s="54"/>
      <c r="J183" s="54"/>
      <c r="K183" s="18"/>
      <c r="L183" s="18"/>
    </row>
    <row r="184" spans="1:12">
      <c r="A184" s="9"/>
      <c r="B184" s="18"/>
      <c r="D184" s="53"/>
      <c r="E184" s="18"/>
      <c r="F184" s="18"/>
      <c r="G184" s="18"/>
      <c r="H184" s="18"/>
      <c r="I184" s="54"/>
      <c r="J184" s="54"/>
      <c r="K184" s="18"/>
      <c r="L184" s="18"/>
    </row>
    <row r="185" spans="1:12">
      <c r="C185" s="52"/>
      <c r="D185" s="68"/>
      <c r="E185" s="18"/>
      <c r="F185" s="18"/>
      <c r="G185" s="18"/>
      <c r="H185" s="18"/>
      <c r="I185" s="54"/>
      <c r="J185" s="54"/>
      <c r="K185" s="18"/>
      <c r="L185" s="18"/>
    </row>
    <row r="186" spans="1:12">
      <c r="C186" s="52"/>
      <c r="D186" s="68"/>
      <c r="E186" s="18"/>
      <c r="F186" s="18"/>
      <c r="G186" s="18"/>
      <c r="H186" s="18"/>
      <c r="I186" s="54"/>
      <c r="J186" s="54"/>
      <c r="K186" s="18"/>
      <c r="L186" s="18"/>
    </row>
    <row r="187" spans="1:12">
      <c r="C187" s="18"/>
      <c r="D187" s="54"/>
      <c r="E187" s="18"/>
      <c r="F187" s="18"/>
      <c r="G187" s="18"/>
      <c r="H187" s="18"/>
      <c r="I187" s="54"/>
      <c r="J187" s="54"/>
      <c r="K187" s="18"/>
      <c r="L187" s="18"/>
    </row>
    <row r="188" spans="1:12">
      <c r="C188" s="18"/>
      <c r="D188" s="54"/>
      <c r="E188" s="18"/>
      <c r="F188" s="18"/>
      <c r="G188" s="18"/>
      <c r="H188" s="18"/>
      <c r="I188" s="54"/>
      <c r="J188" s="54"/>
      <c r="K188" s="18"/>
      <c r="L188" s="18"/>
    </row>
    <row r="189" spans="1:12">
      <c r="C189" s="52"/>
      <c r="D189" s="68"/>
      <c r="E189" s="18"/>
      <c r="F189" s="18"/>
      <c r="G189" s="18"/>
      <c r="H189" s="18"/>
      <c r="I189" s="54"/>
      <c r="J189" s="54"/>
      <c r="K189" s="18"/>
      <c r="L189" s="18"/>
    </row>
    <row r="190" spans="1:12">
      <c r="C190" s="52"/>
      <c r="D190" s="68"/>
      <c r="E190" s="18"/>
      <c r="F190" s="18"/>
      <c r="G190" s="18"/>
      <c r="H190" s="18"/>
      <c r="I190" s="54"/>
      <c r="J190" s="54"/>
      <c r="K190" s="18"/>
      <c r="L190" s="18"/>
    </row>
    <row r="191" spans="1:12">
      <c r="C191" s="52"/>
      <c r="D191" s="68"/>
      <c r="E191" s="18"/>
      <c r="F191" s="18"/>
      <c r="G191" s="18"/>
      <c r="H191" s="18"/>
      <c r="I191" s="54"/>
      <c r="J191" s="54"/>
      <c r="K191" s="18"/>
      <c r="L191" s="18"/>
    </row>
    <row r="192" spans="1:12">
      <c r="C192" s="52"/>
      <c r="D192" s="68"/>
      <c r="E192" s="18"/>
      <c r="F192" s="18"/>
      <c r="G192" s="18"/>
      <c r="H192" s="18"/>
      <c r="I192" s="54"/>
      <c r="J192" s="54"/>
      <c r="K192" s="18"/>
      <c r="L192" s="18"/>
    </row>
    <row r="193" spans="3:12">
      <c r="C193" s="52"/>
      <c r="D193" s="68"/>
      <c r="E193" s="18"/>
      <c r="F193" s="18"/>
      <c r="G193" s="18"/>
      <c r="H193" s="18"/>
      <c r="I193" s="54"/>
      <c r="J193" s="54"/>
      <c r="K193" s="18"/>
      <c r="L193" s="18"/>
    </row>
    <row r="194" spans="3:12">
      <c r="C194" s="52"/>
      <c r="D194" s="68"/>
      <c r="E194" s="18"/>
      <c r="F194" s="18"/>
      <c r="G194" s="18"/>
      <c r="H194" s="18"/>
      <c r="I194" s="54"/>
      <c r="J194" s="54"/>
      <c r="K194" s="18"/>
      <c r="L194" s="18"/>
    </row>
    <row r="195" spans="3:12">
      <c r="C195" s="52"/>
      <c r="D195" s="68"/>
      <c r="E195" s="18"/>
      <c r="F195" s="18"/>
      <c r="G195" s="18"/>
      <c r="H195" s="18"/>
      <c r="I195" s="54"/>
      <c r="J195" s="54"/>
      <c r="K195" s="18"/>
      <c r="L195" s="18"/>
    </row>
    <row r="196" spans="3:12">
      <c r="C196" s="52"/>
      <c r="D196" s="68"/>
      <c r="E196" s="18"/>
      <c r="F196" s="18"/>
      <c r="G196" s="18"/>
      <c r="H196" s="18"/>
      <c r="I196" s="54"/>
      <c r="J196" s="54"/>
      <c r="K196" s="18"/>
      <c r="L196" s="18"/>
    </row>
    <row r="197" spans="3:12">
      <c r="C197" s="52"/>
      <c r="D197" s="68"/>
      <c r="E197" s="18"/>
      <c r="F197" s="18"/>
      <c r="G197" s="18"/>
      <c r="H197" s="18"/>
      <c r="I197" s="54"/>
      <c r="J197" s="54"/>
      <c r="K197" s="18"/>
      <c r="L197" s="18"/>
    </row>
    <row r="198" spans="3:12">
      <c r="C198" s="18"/>
      <c r="D198" s="54"/>
      <c r="E198" s="18"/>
      <c r="F198" s="18"/>
      <c r="G198" s="18"/>
      <c r="H198" s="18"/>
      <c r="I198" s="54"/>
      <c r="J198" s="54"/>
      <c r="K198" s="18"/>
      <c r="L198" s="18"/>
    </row>
    <row r="199" spans="3:12">
      <c r="C199" s="18"/>
      <c r="D199" s="54"/>
      <c r="E199" s="18"/>
      <c r="F199" s="18"/>
      <c r="G199" s="18"/>
      <c r="H199" s="18"/>
      <c r="I199" s="54"/>
      <c r="J199" s="54"/>
      <c r="K199" s="18"/>
      <c r="L199" s="18"/>
    </row>
    <row r="200" spans="3:12">
      <c r="C200" s="18"/>
      <c r="D200" s="54"/>
      <c r="E200" s="18"/>
      <c r="F200" s="18"/>
      <c r="G200" s="18"/>
      <c r="H200" s="18"/>
      <c r="I200" s="54"/>
      <c r="J200" s="54"/>
      <c r="K200" s="18"/>
      <c r="L200" s="18"/>
    </row>
    <row r="201" spans="3:12">
      <c r="C201" s="18"/>
      <c r="D201" s="54"/>
      <c r="E201" s="18"/>
      <c r="F201" s="18"/>
      <c r="G201" s="18"/>
      <c r="H201" s="18"/>
      <c r="I201" s="54"/>
      <c r="J201" s="54"/>
      <c r="K201" s="18"/>
      <c r="L201" s="18"/>
    </row>
    <row r="202" spans="3:12">
      <c r="C202" s="18"/>
      <c r="D202" s="54"/>
      <c r="E202" s="18"/>
      <c r="F202" s="18"/>
      <c r="G202" s="18"/>
      <c r="H202" s="18"/>
      <c r="I202" s="54"/>
      <c r="J202" s="54"/>
      <c r="K202" s="18"/>
      <c r="L202" s="18"/>
    </row>
    <row r="203" spans="3:12">
      <c r="C203" s="18"/>
      <c r="D203" s="54"/>
      <c r="E203" s="18"/>
      <c r="F203" s="18"/>
      <c r="G203" s="18"/>
      <c r="H203" s="18"/>
      <c r="I203" s="54"/>
      <c r="J203" s="54"/>
      <c r="K203" s="18"/>
      <c r="L203" s="18"/>
    </row>
    <row r="204" spans="3:12">
      <c r="C204" s="18"/>
      <c r="D204" s="54"/>
      <c r="E204" s="18"/>
      <c r="F204" s="18"/>
      <c r="G204" s="18"/>
      <c r="H204" s="18"/>
      <c r="I204" s="54"/>
      <c r="J204" s="54"/>
      <c r="K204" s="18"/>
      <c r="L204" s="18"/>
    </row>
    <row r="205" spans="3:12">
      <c r="C205" s="18"/>
      <c r="D205" s="54"/>
      <c r="E205" s="18"/>
      <c r="F205" s="18"/>
      <c r="G205" s="18"/>
      <c r="H205" s="18"/>
      <c r="I205" s="54"/>
      <c r="J205" s="54"/>
      <c r="K205" s="18"/>
      <c r="L205" s="18"/>
    </row>
    <row r="206" spans="3:12">
      <c r="C206" s="18"/>
      <c r="D206" s="54"/>
      <c r="E206" s="18"/>
      <c r="F206" s="18"/>
      <c r="G206" s="18"/>
      <c r="H206" s="18"/>
      <c r="I206" s="54"/>
      <c r="J206" s="54"/>
      <c r="K206" s="18"/>
      <c r="L206" s="18"/>
    </row>
    <row r="207" spans="3:12">
      <c r="C207" s="18"/>
      <c r="D207" s="54"/>
      <c r="E207" s="18"/>
      <c r="F207" s="18"/>
      <c r="G207" s="18"/>
      <c r="H207" s="18"/>
      <c r="I207" s="54"/>
      <c r="J207" s="54"/>
      <c r="K207" s="18"/>
      <c r="L207" s="18"/>
    </row>
    <row r="208" spans="3:12">
      <c r="C208" s="18"/>
      <c r="D208" s="54"/>
      <c r="E208" s="18"/>
      <c r="F208" s="18"/>
      <c r="G208" s="18"/>
      <c r="H208" s="18"/>
      <c r="I208" s="54"/>
      <c r="J208" s="54"/>
      <c r="K208" s="18"/>
      <c r="L208" s="18"/>
    </row>
    <row r="209" spans="1:12">
      <c r="C209" s="18"/>
      <c r="D209" s="54"/>
      <c r="E209" s="18"/>
      <c r="F209" s="18"/>
      <c r="G209" s="18"/>
      <c r="H209" s="18"/>
      <c r="I209" s="54"/>
      <c r="J209" s="54"/>
      <c r="K209" s="18"/>
      <c r="L209" s="18"/>
    </row>
    <row r="210" spans="1:12">
      <c r="C210" s="18"/>
      <c r="D210" s="54"/>
      <c r="E210" s="18"/>
      <c r="F210" s="18"/>
      <c r="G210" s="18"/>
      <c r="H210" s="18"/>
      <c r="I210" s="54"/>
      <c r="J210" s="54"/>
      <c r="K210" s="18"/>
      <c r="L210" s="18"/>
    </row>
    <row r="211" spans="1:12">
      <c r="C211" s="18"/>
      <c r="D211" s="54"/>
      <c r="E211" s="18"/>
      <c r="F211" s="18"/>
      <c r="G211" s="18"/>
      <c r="H211" s="18"/>
      <c r="I211" s="54"/>
      <c r="J211" s="54"/>
      <c r="K211" s="18"/>
      <c r="L211" s="18"/>
    </row>
    <row r="212" spans="1:12">
      <c r="A212" s="9"/>
      <c r="B212" s="18"/>
      <c r="C212" s="52"/>
      <c r="D212" s="68"/>
      <c r="E212" s="18"/>
      <c r="F212" s="18"/>
      <c r="G212" s="18"/>
      <c r="H212" s="18"/>
      <c r="I212" s="54"/>
      <c r="J212" s="54"/>
      <c r="K212" s="18"/>
      <c r="L212" s="18"/>
    </row>
    <row r="213" spans="1:12">
      <c r="A213" s="9"/>
      <c r="B213" s="18"/>
      <c r="C213" s="52"/>
      <c r="D213" s="68"/>
      <c r="E213" s="18"/>
      <c r="F213" s="18"/>
      <c r="G213" s="18"/>
      <c r="H213" s="18"/>
      <c r="I213" s="54"/>
      <c r="J213" s="54"/>
      <c r="K213" s="18"/>
      <c r="L213" s="18"/>
    </row>
    <row r="214" spans="1:12">
      <c r="A214" s="9"/>
      <c r="B214" s="18"/>
      <c r="C214" s="52"/>
      <c r="D214" s="68"/>
      <c r="E214" s="18"/>
      <c r="F214" s="18"/>
      <c r="G214" s="18"/>
      <c r="H214" s="18"/>
      <c r="I214" s="54"/>
      <c r="J214" s="54"/>
      <c r="K214" s="18"/>
      <c r="L214" s="18"/>
    </row>
    <row r="215" spans="1:12">
      <c r="A215" s="9"/>
      <c r="B215" s="18"/>
      <c r="C215" s="52"/>
      <c r="D215" s="68"/>
      <c r="E215" s="18"/>
      <c r="F215" s="18"/>
      <c r="G215" s="18"/>
      <c r="H215" s="18"/>
      <c r="I215" s="54"/>
      <c r="J215" s="54"/>
      <c r="K215" s="18"/>
      <c r="L215" s="18"/>
    </row>
    <row r="216" spans="1:12">
      <c r="A216" s="9"/>
      <c r="B216" s="18"/>
      <c r="C216" s="52"/>
      <c r="D216" s="68"/>
      <c r="E216" s="18"/>
      <c r="F216" s="18"/>
      <c r="G216" s="18"/>
      <c r="H216" s="18"/>
      <c r="I216" s="54"/>
      <c r="J216" s="54"/>
      <c r="K216" s="18"/>
      <c r="L216" s="18"/>
    </row>
    <row r="217" spans="1:12">
      <c r="A217" s="9"/>
      <c r="B217" s="18"/>
      <c r="C217" s="52"/>
      <c r="D217" s="68"/>
      <c r="E217" s="18"/>
      <c r="F217" s="18"/>
      <c r="G217" s="18"/>
      <c r="H217" s="18"/>
      <c r="I217" s="54"/>
      <c r="J217" s="54"/>
      <c r="K217" s="18"/>
      <c r="L217" s="18"/>
    </row>
    <row r="218" spans="1:12">
      <c r="C218" s="52"/>
      <c r="D218" s="68"/>
      <c r="E218" s="18"/>
      <c r="F218" s="18"/>
      <c r="G218" s="18"/>
      <c r="H218" s="18"/>
      <c r="I218" s="54"/>
      <c r="J218" s="54"/>
      <c r="K218" s="18"/>
      <c r="L218" s="18"/>
    </row>
    <row r="219" spans="1:12">
      <c r="A219" s="9"/>
      <c r="B219" s="18"/>
      <c r="D219" s="53"/>
      <c r="I219" s="53"/>
      <c r="J219" s="53"/>
    </row>
    <row r="220" spans="1:12">
      <c r="C220" s="18"/>
      <c r="D220" s="54"/>
      <c r="E220" s="18"/>
      <c r="F220" s="18"/>
      <c r="G220" s="18"/>
      <c r="H220" s="18"/>
      <c r="I220" s="54"/>
      <c r="J220" s="54"/>
      <c r="K220" s="18"/>
      <c r="L220" s="18"/>
    </row>
    <row r="221" spans="1:12">
      <c r="D221" s="53"/>
      <c r="I221" s="53"/>
      <c r="J221" s="53"/>
    </row>
    <row r="222" spans="1:12">
      <c r="D222" s="53"/>
      <c r="I222" s="53"/>
      <c r="J222" s="53"/>
    </row>
    <row r="223" spans="1:12">
      <c r="D223" s="53"/>
      <c r="I223" s="53"/>
      <c r="J223" s="53"/>
    </row>
    <row r="224" spans="1:12">
      <c r="D224" s="53"/>
      <c r="I224" s="53"/>
      <c r="J224" s="53"/>
    </row>
    <row r="225" spans="4:10">
      <c r="D225" s="53"/>
      <c r="I225" s="53"/>
      <c r="J225" s="53"/>
    </row>
    <row r="226" spans="4:10">
      <c r="D226" s="53"/>
      <c r="I226" s="53"/>
      <c r="J226" s="53"/>
    </row>
    <row r="227" spans="4:10">
      <c r="D227" s="53"/>
      <c r="I227" s="53"/>
      <c r="J227" s="53"/>
    </row>
    <row r="228" spans="4:10">
      <c r="D228" s="53"/>
      <c r="I228" s="53"/>
      <c r="J228" s="53"/>
    </row>
    <row r="229" spans="4:10">
      <c r="D229" s="53"/>
      <c r="I229" s="53"/>
      <c r="J229" s="53"/>
    </row>
    <row r="230" spans="4:10">
      <c r="D230" s="53"/>
      <c r="I230" s="53"/>
      <c r="J230" s="53"/>
    </row>
    <row r="231" spans="4:10">
      <c r="D231" s="53"/>
      <c r="I231" s="53"/>
      <c r="J231" s="53"/>
    </row>
    <row r="232" spans="4:10">
      <c r="D232" s="53"/>
      <c r="I232" s="53"/>
      <c r="J232" s="53"/>
    </row>
    <row r="233" spans="4:10">
      <c r="D233" s="53"/>
      <c r="I233" s="53"/>
      <c r="J233" s="53"/>
    </row>
    <row r="234" spans="4:10">
      <c r="D234" s="53"/>
      <c r="I234" s="53"/>
      <c r="J234" s="53"/>
    </row>
    <row r="235" spans="4:10">
      <c r="D235" s="53"/>
      <c r="I235" s="53"/>
      <c r="J235" s="53"/>
    </row>
    <row r="236" spans="4:10">
      <c r="D236" s="53"/>
      <c r="I236" s="53"/>
      <c r="J236" s="53"/>
    </row>
    <row r="237" spans="4:10">
      <c r="D237" s="53"/>
      <c r="I237" s="53"/>
      <c r="J237" s="53"/>
    </row>
    <row r="238" spans="4:10">
      <c r="D238" s="53"/>
    </row>
    <row r="239" spans="4:10">
      <c r="D239" s="53"/>
    </row>
    <row r="240" spans="4:10">
      <c r="D240" s="53"/>
    </row>
    <row r="241" spans="4:4">
      <c r="D241" s="53"/>
    </row>
    <row r="242" spans="4:4">
      <c r="D242" s="53"/>
    </row>
    <row r="243" spans="4:4">
      <c r="D243" s="53"/>
    </row>
    <row r="244" spans="4:4">
      <c r="D244" s="53"/>
    </row>
    <row r="245" spans="4:4">
      <c r="D245" s="53"/>
    </row>
    <row r="246" spans="4:4">
      <c r="D246" s="53"/>
    </row>
    <row r="247" spans="4:4">
      <c r="D247" s="53"/>
    </row>
    <row r="248" spans="4:4">
      <c r="D248" s="53"/>
    </row>
    <row r="249" spans="4:4">
      <c r="D249" s="53"/>
    </row>
    <row r="250" spans="4:4">
      <c r="D250" s="53"/>
    </row>
    <row r="251" spans="4:4">
      <c r="D251" s="53"/>
    </row>
    <row r="252" spans="4:4">
      <c r="D252" s="53"/>
    </row>
    <row r="253" spans="4:4">
      <c r="D253" s="53"/>
    </row>
    <row r="254" spans="4:4">
      <c r="D254" s="53"/>
    </row>
    <row r="255" spans="4:4">
      <c r="D255" s="53"/>
    </row>
    <row r="256" spans="4:4">
      <c r="D256" s="53"/>
    </row>
    <row r="257" spans="4:4">
      <c r="D257" s="53"/>
    </row>
    <row r="258" spans="4:4">
      <c r="D258" s="53"/>
    </row>
    <row r="259" spans="4:4">
      <c r="D259" s="53"/>
    </row>
    <row r="260" spans="4:4">
      <c r="D260" s="53"/>
    </row>
    <row r="261" spans="4:4">
      <c r="D261" s="53"/>
    </row>
    <row r="262" spans="4:4">
      <c r="D262" s="53"/>
    </row>
    <row r="263" spans="4:4">
      <c r="D263" s="53"/>
    </row>
    <row r="264" spans="4:4">
      <c r="D264" s="53"/>
    </row>
    <row r="265" spans="4:4">
      <c r="D265" s="53"/>
    </row>
    <row r="266" spans="4:4">
      <c r="D266" s="53"/>
    </row>
    <row r="267" spans="4:4">
      <c r="D267" s="53"/>
    </row>
    <row r="268" spans="4:4">
      <c r="D268" s="53"/>
    </row>
    <row r="269" spans="4:4">
      <c r="D269" s="53"/>
    </row>
    <row r="270" spans="4:4">
      <c r="D270" s="53"/>
    </row>
    <row r="271" spans="4:4">
      <c r="D271" s="53"/>
    </row>
    <row r="272" spans="4:4">
      <c r="D272" s="53"/>
    </row>
    <row r="273" spans="4:4">
      <c r="D273" s="53"/>
    </row>
    <row r="274" spans="4:4">
      <c r="D274" s="53"/>
    </row>
    <row r="275" spans="4:4">
      <c r="D275" s="53"/>
    </row>
    <row r="276" spans="4:4">
      <c r="D276" s="53"/>
    </row>
    <row r="277" spans="4:4">
      <c r="D277" s="53"/>
    </row>
    <row r="278" spans="4:4">
      <c r="D278" s="53"/>
    </row>
    <row r="279" spans="4:4">
      <c r="D279" s="53"/>
    </row>
    <row r="280" spans="4:4">
      <c r="D280" s="53"/>
    </row>
    <row r="281" spans="4:4">
      <c r="D281" s="53"/>
    </row>
    <row r="282" spans="4:4">
      <c r="D282" s="53"/>
    </row>
    <row r="283" spans="4:4">
      <c r="D283" s="53"/>
    </row>
    <row r="284" spans="4:4">
      <c r="D284" s="53"/>
    </row>
    <row r="285" spans="4:4">
      <c r="D285" s="53"/>
    </row>
    <row r="286" spans="4:4">
      <c r="D286" s="53"/>
    </row>
    <row r="287" spans="4:4">
      <c r="D287" s="53"/>
    </row>
    <row r="288" spans="4:4">
      <c r="D288" s="53"/>
    </row>
    <row r="289" spans="4:4">
      <c r="D289" s="53"/>
    </row>
    <row r="290" spans="4:4">
      <c r="D290" s="53"/>
    </row>
    <row r="291" spans="4:4">
      <c r="D291" s="53"/>
    </row>
    <row r="292" spans="4:4">
      <c r="D292" s="53"/>
    </row>
    <row r="293" spans="4:4">
      <c r="D293" s="53"/>
    </row>
    <row r="294" spans="4:4">
      <c r="D294" s="53"/>
    </row>
    <row r="295" spans="4:4">
      <c r="D295" s="53"/>
    </row>
    <row r="296" spans="4:4">
      <c r="D296" s="53"/>
    </row>
    <row r="297" spans="4:4">
      <c r="D297" s="53"/>
    </row>
    <row r="298" spans="4:4">
      <c r="D298" s="53"/>
    </row>
    <row r="299" spans="4:4">
      <c r="D299" s="53"/>
    </row>
    <row r="300" spans="4:4">
      <c r="D300" s="53"/>
    </row>
    <row r="301" spans="4:4">
      <c r="D301" s="53"/>
    </row>
    <row r="302" spans="4:4">
      <c r="D302" s="53"/>
    </row>
    <row r="303" spans="4:4">
      <c r="D303" s="53"/>
    </row>
    <row r="304" spans="4:4">
      <c r="D304" s="53"/>
    </row>
    <row r="305" spans="4:4">
      <c r="D305" s="53"/>
    </row>
    <row r="306" spans="4:4">
      <c r="D306" s="53"/>
    </row>
    <row r="307" spans="4:4">
      <c r="D307" s="53"/>
    </row>
    <row r="308" spans="4:4">
      <c r="D308" s="53"/>
    </row>
    <row r="309" spans="4:4">
      <c r="D309" s="53"/>
    </row>
    <row r="310" spans="4:4">
      <c r="D310" s="53"/>
    </row>
    <row r="311" spans="4:4">
      <c r="D311" s="53"/>
    </row>
    <row r="312" spans="4:4">
      <c r="D312" s="53"/>
    </row>
    <row r="313" spans="4:4">
      <c r="D313" s="53"/>
    </row>
    <row r="314" spans="4:4">
      <c r="D314" s="53"/>
    </row>
    <row r="315" spans="4:4">
      <c r="D315" s="53"/>
    </row>
    <row r="316" spans="4:4">
      <c r="D316" s="53"/>
    </row>
    <row r="317" spans="4:4">
      <c r="D317" s="53"/>
    </row>
    <row r="318" spans="4:4">
      <c r="D318" s="53"/>
    </row>
    <row r="319" spans="4:4">
      <c r="D319" s="53"/>
    </row>
    <row r="320" spans="4:4">
      <c r="D320" s="53"/>
    </row>
    <row r="321" spans="4:4">
      <c r="D321" s="53"/>
    </row>
    <row r="322" spans="4:4">
      <c r="D322" s="53"/>
    </row>
    <row r="323" spans="4:4">
      <c r="D323" s="53"/>
    </row>
    <row r="324" spans="4:4">
      <c r="D324" s="53"/>
    </row>
    <row r="325" spans="4:4">
      <c r="D325" s="53"/>
    </row>
    <row r="326" spans="4:4">
      <c r="D326" s="53"/>
    </row>
    <row r="327" spans="4:4">
      <c r="D327" s="53"/>
    </row>
    <row r="328" spans="4:4">
      <c r="D328" s="53"/>
    </row>
    <row r="329" spans="4:4">
      <c r="D329" s="53"/>
    </row>
    <row r="330" spans="4:4">
      <c r="D330" s="53"/>
    </row>
    <row r="331" spans="4:4">
      <c r="D331" s="53"/>
    </row>
    <row r="332" spans="4:4">
      <c r="D332" s="53"/>
    </row>
    <row r="333" spans="4:4">
      <c r="D333" s="53"/>
    </row>
    <row r="334" spans="4:4">
      <c r="D334" s="53"/>
    </row>
    <row r="335" spans="4:4">
      <c r="D335" s="53"/>
    </row>
    <row r="336" spans="4:4">
      <c r="D336" s="53"/>
    </row>
    <row r="337" spans="4:4">
      <c r="D337" s="53"/>
    </row>
    <row r="338" spans="4:4">
      <c r="D338" s="53"/>
    </row>
    <row r="339" spans="4:4">
      <c r="D339" s="53"/>
    </row>
    <row r="340" spans="4:4">
      <c r="D340" s="53"/>
    </row>
    <row r="341" spans="4:4">
      <c r="D341" s="53"/>
    </row>
    <row r="342" spans="4:4">
      <c r="D342" s="53"/>
    </row>
    <row r="343" spans="4:4">
      <c r="D343" s="53"/>
    </row>
    <row r="344" spans="4:4">
      <c r="D344" s="53"/>
    </row>
    <row r="345" spans="4:4">
      <c r="D345" s="53"/>
    </row>
    <row r="346" spans="4:4">
      <c r="D346" s="53"/>
    </row>
    <row r="8034" spans="1:7">
      <c r="A8034" s="9"/>
      <c r="B8034" s="18"/>
    </row>
    <row r="8035" spans="1:7">
      <c r="A8035" s="9"/>
      <c r="B8035" s="18"/>
      <c r="C8035" s="18"/>
      <c r="D8035" s="18"/>
      <c r="E8035" s="18"/>
      <c r="F8035" s="18"/>
      <c r="G8035" s="18"/>
    </row>
    <row r="8036" spans="1:7">
      <c r="A8036" s="9"/>
      <c r="B8036" s="18"/>
      <c r="C8036" s="52"/>
      <c r="D8036" s="52"/>
      <c r="E8036" s="18"/>
      <c r="F8036" s="18"/>
      <c r="G8036" s="18"/>
    </row>
    <row r="8037" spans="1:7">
      <c r="A8037" s="9"/>
      <c r="B8037" s="18"/>
      <c r="C8037" s="52"/>
      <c r="D8037" s="52"/>
      <c r="E8037" s="18"/>
      <c r="F8037" s="18"/>
      <c r="G8037" s="18"/>
    </row>
    <row r="8038" spans="1:7">
      <c r="A8038" s="9"/>
      <c r="B8038" s="18"/>
      <c r="C8038" s="52"/>
      <c r="D8038" s="52"/>
      <c r="E8038" s="18"/>
      <c r="F8038" s="18"/>
      <c r="G8038" s="18"/>
    </row>
    <row r="8039" spans="1:7">
      <c r="A8039" s="9"/>
      <c r="B8039" s="18"/>
      <c r="C8039" s="52"/>
      <c r="D8039" s="52"/>
      <c r="E8039" s="18"/>
      <c r="F8039" s="18"/>
      <c r="G8039" s="18"/>
    </row>
    <row r="8040" spans="1:7">
      <c r="A8040" s="9"/>
      <c r="B8040" s="18"/>
      <c r="C8040" s="52"/>
      <c r="D8040" s="52"/>
      <c r="E8040" s="18"/>
      <c r="F8040" s="18"/>
      <c r="G8040" s="18"/>
    </row>
    <row r="8041" spans="1:7">
      <c r="A8041" s="9"/>
      <c r="B8041" s="18"/>
      <c r="C8041" s="52"/>
      <c r="D8041" s="52"/>
      <c r="E8041" s="18"/>
      <c r="F8041" s="18"/>
      <c r="G8041" s="18"/>
    </row>
    <row r="8042" spans="1:7">
      <c r="A8042" s="9"/>
      <c r="B8042" s="18"/>
      <c r="C8042" s="52"/>
      <c r="D8042" s="52"/>
      <c r="E8042" s="18"/>
      <c r="F8042" s="18"/>
      <c r="G8042" s="18"/>
    </row>
    <row r="8043" spans="1:7">
      <c r="A8043" s="9"/>
      <c r="B8043" s="18"/>
      <c r="C8043" s="52"/>
      <c r="D8043" s="52"/>
      <c r="E8043" s="18"/>
      <c r="F8043" s="18"/>
      <c r="G8043" s="18"/>
    </row>
    <row r="8044" spans="1:7">
      <c r="A8044" s="9"/>
      <c r="B8044" s="18"/>
      <c r="C8044" s="52"/>
      <c r="D8044" s="52"/>
      <c r="E8044" s="18"/>
      <c r="F8044" s="18"/>
      <c r="G8044" s="18"/>
    </row>
    <row r="8045" spans="1:7">
      <c r="C8045" s="52"/>
      <c r="D8045" s="52"/>
      <c r="E8045" s="18"/>
      <c r="F8045" s="18"/>
      <c r="G8045" s="18"/>
    </row>
  </sheetData>
  <printOptions gridLines="1"/>
  <pageMargins left="0.5" right="0.5" top="0.5" bottom="0.5" header="0.5" footer="0.5"/>
  <pageSetup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9DF31-16D7-4F71-9445-11841B9E855A}">
  <dimension ref="A1:IB8046"/>
  <sheetViews>
    <sheetView zoomScale="96" zoomScaleNormal="96" workbookViewId="0">
      <pane xSplit="2" ySplit="4" topLeftCell="C37" activePane="bottomRight" state="frozen"/>
      <selection pane="topRight" activeCell="C1" sqref="C1"/>
      <selection pane="bottomLeft" activeCell="A7" sqref="A7"/>
      <selection pane="bottomRight" activeCell="J123" sqref="J123"/>
    </sheetView>
  </sheetViews>
  <sheetFormatPr defaultColWidth="12.54296875" defaultRowHeight="12.5"/>
  <cols>
    <col min="1" max="1" width="6.54296875" style="7" customWidth="1"/>
    <col min="2" max="2" width="23.26953125" style="10" bestFit="1" customWidth="1"/>
    <col min="3" max="3" width="11.453125" style="10" customWidth="1"/>
    <col min="4" max="5" width="16.1796875" style="10" customWidth="1"/>
    <col min="6" max="8" width="15.26953125" style="10" customWidth="1"/>
    <col min="9" max="9" width="19.54296875" style="10" customWidth="1"/>
    <col min="10" max="11" width="15.26953125" style="10" customWidth="1"/>
    <col min="12" max="12" width="13.453125" style="10" customWidth="1"/>
    <col min="13" max="13" width="13.81640625" style="10" bestFit="1" customWidth="1"/>
    <col min="14" max="14" width="4" style="10" customWidth="1"/>
    <col min="15" max="15" width="16.453125" style="10" customWidth="1"/>
    <col min="16" max="16384" width="12.54296875" style="10"/>
  </cols>
  <sheetData>
    <row r="1" spans="1:236" s="6" customFormat="1" ht="81" customHeight="1">
      <c r="A1" s="1" t="s">
        <v>0</v>
      </c>
      <c r="B1" s="2" t="s">
        <v>1</v>
      </c>
      <c r="C1" s="3" t="s">
        <v>172</v>
      </c>
      <c r="D1" s="79" t="s">
        <v>173</v>
      </c>
      <c r="E1" s="1"/>
      <c r="F1" s="92" t="s">
        <v>3</v>
      </c>
      <c r="G1" s="92" t="s">
        <v>174</v>
      </c>
      <c r="H1" s="92" t="s">
        <v>200</v>
      </c>
      <c r="I1" s="93" t="s">
        <v>4</v>
      </c>
      <c r="J1" s="69" t="s">
        <v>174</v>
      </c>
      <c r="K1" s="69" t="s">
        <v>201</v>
      </c>
      <c r="L1" s="94" t="s">
        <v>175</v>
      </c>
    </row>
    <row r="2" spans="1:236">
      <c r="B2"/>
      <c r="C2" s="8"/>
      <c r="D2" s="95">
        <v>5522.66</v>
      </c>
      <c r="E2" s="80"/>
      <c r="F2" s="7"/>
      <c r="G2" s="7"/>
      <c r="H2" s="7"/>
      <c r="I2" s="9"/>
      <c r="J2" s="7"/>
      <c r="K2" s="7"/>
      <c r="L2" s="9"/>
    </row>
    <row r="3" spans="1:236" s="16" customFormat="1" ht="13">
      <c r="A3" s="12"/>
      <c r="B3" s="13" t="s">
        <v>6</v>
      </c>
      <c r="C3" s="14">
        <v>440334.07</v>
      </c>
      <c r="D3" s="15">
        <v>2431815351</v>
      </c>
      <c r="E3" s="57"/>
      <c r="F3" s="15">
        <v>2522834419.9404216</v>
      </c>
      <c r="G3" s="15">
        <f>G152</f>
        <v>2277110347.4382253</v>
      </c>
      <c r="H3" s="15"/>
      <c r="I3" s="15">
        <v>1925994639</v>
      </c>
      <c r="J3" s="15">
        <f>J152</f>
        <v>1738402761.1613998</v>
      </c>
      <c r="K3" s="15"/>
      <c r="L3" s="15">
        <v>4362189</v>
      </c>
      <c r="M3" s="11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</row>
    <row r="4" spans="1:236" ht="5.5" customHeight="1">
      <c r="A4" s="9"/>
      <c r="B4"/>
      <c r="C4" s="17"/>
      <c r="D4" s="83"/>
      <c r="E4" s="83"/>
      <c r="F4" s="18"/>
      <c r="G4" s="18"/>
      <c r="H4" s="18"/>
      <c r="I4" s="19"/>
      <c r="J4" s="18"/>
      <c r="K4" s="18"/>
      <c r="L4" s="19"/>
    </row>
    <row r="5" spans="1:236">
      <c r="A5" s="9">
        <v>130</v>
      </c>
      <c r="B5" s="18" t="s">
        <v>7</v>
      </c>
      <c r="C5" s="30">
        <v>2984.07</v>
      </c>
      <c r="D5" s="22">
        <v>16480004</v>
      </c>
      <c r="E5" s="29"/>
      <c r="F5" s="22">
        <v>17395099</v>
      </c>
      <c r="G5" s="22">
        <f>SUM(F5*90.26%)</f>
        <v>15700816.357400002</v>
      </c>
      <c r="H5" s="22">
        <f>G5/C5</f>
        <v>5261.5442524471619</v>
      </c>
      <c r="I5" s="22">
        <v>12698422</v>
      </c>
      <c r="J5" s="22">
        <f>SUM(I5*90.26%)</f>
        <v>11461595.6972</v>
      </c>
      <c r="K5" s="22">
        <f>J5/C5</f>
        <v>3840.9272226187722</v>
      </c>
      <c r="L5" s="22">
        <v>0</v>
      </c>
      <c r="M5" s="11"/>
      <c r="N5" s="25"/>
      <c r="O5" s="26"/>
      <c r="P5" s="11"/>
    </row>
    <row r="6" spans="1:236">
      <c r="A6" s="9">
        <v>200</v>
      </c>
      <c r="B6" s="18" t="s">
        <v>8</v>
      </c>
      <c r="C6" s="30">
        <v>2918.94</v>
      </c>
      <c r="D6" s="22">
        <v>16120313</v>
      </c>
      <c r="E6" s="29"/>
      <c r="F6" s="22">
        <v>16591943</v>
      </c>
      <c r="G6" s="22">
        <f t="shared" ref="G6:G69" si="0">SUM(F6*90.26%)</f>
        <v>14975887.751800001</v>
      </c>
      <c r="H6" s="22">
        <f t="shared" ref="H6:H69" si="1">G6/C6</f>
        <v>5130.5911569953478</v>
      </c>
      <c r="I6" s="22">
        <v>12953232</v>
      </c>
      <c r="J6" s="22">
        <f t="shared" ref="J6:J69" si="2">SUM(I6*90.26%)</f>
        <v>11691587.203200001</v>
      </c>
      <c r="K6" s="22">
        <f t="shared" ref="K6:K69" si="3">J6/C6</f>
        <v>4005.4222434171311</v>
      </c>
      <c r="L6" s="22">
        <v>0</v>
      </c>
      <c r="M6" s="11"/>
      <c r="N6" s="25"/>
      <c r="O6" s="28"/>
      <c r="P6" s="11"/>
    </row>
    <row r="7" spans="1:236">
      <c r="A7" s="9">
        <v>220</v>
      </c>
      <c r="B7" s="18" t="s">
        <v>9</v>
      </c>
      <c r="C7" s="30">
        <v>2292.21</v>
      </c>
      <c r="D7" s="22">
        <v>12659096</v>
      </c>
      <c r="E7" s="29"/>
      <c r="F7" s="22">
        <v>13055066</v>
      </c>
      <c r="G7" s="22">
        <f t="shared" si="0"/>
        <v>11783502.571600001</v>
      </c>
      <c r="H7" s="22">
        <f t="shared" si="1"/>
        <v>5140.6732243555352</v>
      </c>
      <c r="I7" s="22">
        <v>10641400</v>
      </c>
      <c r="J7" s="22">
        <f t="shared" si="2"/>
        <v>9604927.6400000006</v>
      </c>
      <c r="K7" s="22">
        <f t="shared" si="3"/>
        <v>4190.2476823676716</v>
      </c>
      <c r="L7" s="22">
        <v>0</v>
      </c>
      <c r="M7" s="11"/>
      <c r="N7" s="25"/>
      <c r="O7" s="28"/>
      <c r="P7" s="11"/>
    </row>
    <row r="8" spans="1:236">
      <c r="A8" s="9">
        <v>300</v>
      </c>
      <c r="B8" s="18" t="s">
        <v>10</v>
      </c>
      <c r="C8" s="30">
        <v>944.81</v>
      </c>
      <c r="D8" s="22">
        <v>5217864</v>
      </c>
      <c r="E8" s="29"/>
      <c r="F8" s="22">
        <v>5500621</v>
      </c>
      <c r="G8" s="22">
        <f t="shared" si="0"/>
        <v>4964860.5146000003</v>
      </c>
      <c r="H8" s="22">
        <f t="shared" si="1"/>
        <v>5254.8771865242752</v>
      </c>
      <c r="I8" s="22">
        <v>4015453</v>
      </c>
      <c r="J8" s="22">
        <f t="shared" si="2"/>
        <v>3624347.8778000004</v>
      </c>
      <c r="K8" s="22">
        <f t="shared" si="3"/>
        <v>3836.0600309056854</v>
      </c>
      <c r="L8" s="22">
        <v>0</v>
      </c>
      <c r="M8" s="11"/>
      <c r="N8" s="25"/>
      <c r="O8" s="28"/>
      <c r="P8" s="11"/>
    </row>
    <row r="9" spans="1:236">
      <c r="A9" s="9">
        <v>400</v>
      </c>
      <c r="B9" s="18" t="s">
        <v>11</v>
      </c>
      <c r="C9" s="30">
        <v>907.04</v>
      </c>
      <c r="D9" s="22">
        <v>5009274</v>
      </c>
      <c r="E9" s="29"/>
      <c r="F9" s="22">
        <v>5232387</v>
      </c>
      <c r="G9" s="22">
        <f t="shared" si="0"/>
        <v>4722752.5062000006</v>
      </c>
      <c r="H9" s="22">
        <f t="shared" si="1"/>
        <v>5206.7742395043224</v>
      </c>
      <c r="I9" s="22">
        <v>3819643</v>
      </c>
      <c r="J9" s="22">
        <f t="shared" si="2"/>
        <v>3447609.7718000002</v>
      </c>
      <c r="K9" s="22">
        <f t="shared" si="3"/>
        <v>3800.9456824395843</v>
      </c>
      <c r="L9" s="22">
        <v>0</v>
      </c>
      <c r="M9" s="11"/>
      <c r="N9" s="25"/>
      <c r="O9" s="28"/>
      <c r="P9" s="11"/>
    </row>
    <row r="10" spans="1:236">
      <c r="A10" s="9">
        <v>420</v>
      </c>
      <c r="B10" s="18" t="s">
        <v>12</v>
      </c>
      <c r="C10" s="30">
        <v>2146.41</v>
      </c>
      <c r="D10" s="22">
        <v>11853893</v>
      </c>
      <c r="E10" s="29"/>
      <c r="F10" s="22">
        <v>12282171</v>
      </c>
      <c r="G10" s="22">
        <f t="shared" si="0"/>
        <v>11085887.544600001</v>
      </c>
      <c r="H10" s="22">
        <f t="shared" si="1"/>
        <v>5164.8508647462513</v>
      </c>
      <c r="I10" s="22">
        <v>9800411</v>
      </c>
      <c r="J10" s="22">
        <f t="shared" si="2"/>
        <v>8845850.9686000012</v>
      </c>
      <c r="K10" s="22">
        <f t="shared" si="3"/>
        <v>4121.2307847056254</v>
      </c>
      <c r="L10" s="22">
        <v>0</v>
      </c>
      <c r="M10" s="11"/>
      <c r="N10" s="25"/>
      <c r="O10" s="28"/>
      <c r="P10" s="11"/>
    </row>
    <row r="11" spans="1:236">
      <c r="A11" s="9">
        <v>500</v>
      </c>
      <c r="B11" s="18" t="s">
        <v>13</v>
      </c>
      <c r="C11" s="30">
        <v>1047.3499999999999</v>
      </c>
      <c r="D11" s="22">
        <v>5784158</v>
      </c>
      <c r="E11" s="29"/>
      <c r="F11" s="22">
        <v>6029914</v>
      </c>
      <c r="G11" s="22">
        <f t="shared" si="0"/>
        <v>5442600.3764000004</v>
      </c>
      <c r="H11" s="22">
        <f t="shared" si="1"/>
        <v>5196.5440171862328</v>
      </c>
      <c r="I11" s="22">
        <v>4968803</v>
      </c>
      <c r="J11" s="22">
        <f t="shared" si="2"/>
        <v>4484841.5878000008</v>
      </c>
      <c r="K11" s="22">
        <f t="shared" si="3"/>
        <v>4282.0848692414202</v>
      </c>
      <c r="L11" s="22">
        <v>0</v>
      </c>
      <c r="M11" s="11"/>
      <c r="N11" s="25"/>
      <c r="O11" s="28"/>
      <c r="P11" s="11"/>
    </row>
    <row r="12" spans="1:236">
      <c r="A12" s="9">
        <v>614</v>
      </c>
      <c r="B12" s="18" t="s">
        <v>14</v>
      </c>
      <c r="C12" s="30">
        <v>3094.78</v>
      </c>
      <c r="D12" s="22">
        <v>17091418</v>
      </c>
      <c r="E12" s="22"/>
      <c r="F12" s="22">
        <v>17913181</v>
      </c>
      <c r="G12" s="22">
        <f t="shared" si="0"/>
        <v>16168437.170600001</v>
      </c>
      <c r="H12" s="22">
        <f t="shared" si="1"/>
        <v>5224.4221465176843</v>
      </c>
      <c r="I12" s="22">
        <v>13076622</v>
      </c>
      <c r="J12" s="22">
        <f t="shared" si="2"/>
        <v>11802959.017200001</v>
      </c>
      <c r="K12" s="22">
        <f t="shared" si="3"/>
        <v>3813.8281290430982</v>
      </c>
      <c r="L12" s="22">
        <v>0</v>
      </c>
      <c r="M12" s="11"/>
      <c r="N12" s="25"/>
      <c r="O12" s="28"/>
      <c r="P12" s="11"/>
    </row>
    <row r="13" spans="1:236">
      <c r="A13" s="9">
        <v>617</v>
      </c>
      <c r="B13" s="18" t="s">
        <v>15</v>
      </c>
      <c r="C13" s="30">
        <v>989.29</v>
      </c>
      <c r="D13" s="22">
        <v>5463512</v>
      </c>
      <c r="E13" s="22"/>
      <c r="F13" s="22">
        <v>5752068</v>
      </c>
      <c r="G13" s="22">
        <f t="shared" si="0"/>
        <v>5191816.5768000009</v>
      </c>
      <c r="H13" s="22">
        <f t="shared" si="1"/>
        <v>5248.0229020812912</v>
      </c>
      <c r="I13" s="22">
        <v>4842983</v>
      </c>
      <c r="J13" s="22">
        <f t="shared" si="2"/>
        <v>4371276.4558000006</v>
      </c>
      <c r="K13" s="22">
        <f t="shared" si="3"/>
        <v>4418.5996581386662</v>
      </c>
      <c r="L13" s="22">
        <v>339982</v>
      </c>
      <c r="M13" s="11"/>
      <c r="N13" s="25"/>
      <c r="O13" s="28"/>
      <c r="P13" s="11"/>
    </row>
    <row r="14" spans="1:236">
      <c r="A14" s="9">
        <v>618</v>
      </c>
      <c r="B14" s="18" t="s">
        <v>16</v>
      </c>
      <c r="C14" s="30">
        <v>1183.67</v>
      </c>
      <c r="D14" s="22">
        <v>6537007</v>
      </c>
      <c r="E14" s="22"/>
      <c r="F14" s="22">
        <v>6892386</v>
      </c>
      <c r="G14" s="22">
        <f t="shared" si="0"/>
        <v>6221067.6036</v>
      </c>
      <c r="H14" s="22">
        <f t="shared" si="1"/>
        <v>5255.7449319489378</v>
      </c>
      <c r="I14" s="22">
        <v>5031442</v>
      </c>
      <c r="J14" s="22">
        <f t="shared" si="2"/>
        <v>4541379.5492000002</v>
      </c>
      <c r="K14" s="22">
        <f t="shared" si="3"/>
        <v>3836.6939680823202</v>
      </c>
      <c r="L14" s="22">
        <v>786793</v>
      </c>
      <c r="M14" s="11"/>
      <c r="N14" s="25"/>
      <c r="O14" s="28"/>
      <c r="P14" s="11"/>
    </row>
    <row r="15" spans="1:236">
      <c r="A15" s="9">
        <v>700</v>
      </c>
      <c r="B15" s="18" t="s">
        <v>17</v>
      </c>
      <c r="C15" s="30">
        <v>2256.09</v>
      </c>
      <c r="D15" s="22">
        <v>12459618</v>
      </c>
      <c r="E15" s="22"/>
      <c r="F15" s="22">
        <v>12930420</v>
      </c>
      <c r="G15" s="22">
        <f t="shared" si="0"/>
        <v>11670997.092</v>
      </c>
      <c r="H15" s="22">
        <f t="shared" si="1"/>
        <v>5173.1079398428255</v>
      </c>
      <c r="I15" s="22">
        <v>10651499</v>
      </c>
      <c r="J15" s="22">
        <f t="shared" si="2"/>
        <v>9614042.9974000007</v>
      </c>
      <c r="K15" s="22">
        <f t="shared" si="3"/>
        <v>4261.37388020868</v>
      </c>
      <c r="L15" s="22">
        <v>0</v>
      </c>
      <c r="M15" s="11"/>
      <c r="N15" s="25"/>
      <c r="O15" s="28"/>
      <c r="P15" s="11"/>
    </row>
    <row r="16" spans="1:236">
      <c r="A16" s="9">
        <v>800</v>
      </c>
      <c r="B16" s="18" t="s">
        <v>18</v>
      </c>
      <c r="C16" s="30">
        <v>851.35</v>
      </c>
      <c r="D16" s="22">
        <v>4701717</v>
      </c>
      <c r="E16" s="22"/>
      <c r="F16" s="22">
        <v>4914061</v>
      </c>
      <c r="G16" s="22">
        <f t="shared" si="0"/>
        <v>4435431.4586000005</v>
      </c>
      <c r="H16" s="22">
        <f t="shared" si="1"/>
        <v>5209.8801416573679</v>
      </c>
      <c r="I16" s="22">
        <v>3587265</v>
      </c>
      <c r="J16" s="22">
        <f t="shared" si="2"/>
        <v>3237865.3890000004</v>
      </c>
      <c r="K16" s="22">
        <f t="shared" si="3"/>
        <v>3803.2130017031777</v>
      </c>
      <c r="L16" s="22">
        <v>0</v>
      </c>
      <c r="M16" s="11"/>
      <c r="N16" s="25"/>
      <c r="O16" s="28"/>
      <c r="P16" s="11"/>
    </row>
    <row r="17" spans="1:16">
      <c r="A17" s="9">
        <v>900</v>
      </c>
      <c r="B17" s="18" t="s">
        <v>19</v>
      </c>
      <c r="C17" s="30">
        <v>447.64</v>
      </c>
      <c r="D17" s="22">
        <v>2472164</v>
      </c>
      <c r="E17" s="22"/>
      <c r="F17" s="22">
        <v>2611886</v>
      </c>
      <c r="G17" s="22">
        <f t="shared" si="0"/>
        <v>2357488.3036000002</v>
      </c>
      <c r="H17" s="22">
        <f t="shared" si="1"/>
        <v>5266.4826726834071</v>
      </c>
      <c r="I17" s="22">
        <v>2318220</v>
      </c>
      <c r="J17" s="22">
        <f t="shared" si="2"/>
        <v>2092425.3720000002</v>
      </c>
      <c r="K17" s="22">
        <f t="shared" si="3"/>
        <v>4674.3485211330535</v>
      </c>
      <c r="L17" s="22">
        <v>0</v>
      </c>
      <c r="M17" s="11"/>
      <c r="N17" s="25"/>
      <c r="O17" s="28"/>
      <c r="P17" s="11"/>
    </row>
    <row r="18" spans="1:16">
      <c r="A18" s="9">
        <v>920</v>
      </c>
      <c r="B18" s="18" t="s">
        <v>20</v>
      </c>
      <c r="C18" s="30">
        <v>1594.99</v>
      </c>
      <c r="D18" s="22">
        <v>8808587</v>
      </c>
      <c r="E18" s="22"/>
      <c r="F18" s="22">
        <v>9133316</v>
      </c>
      <c r="G18" s="22">
        <f t="shared" si="0"/>
        <v>8243731.0216000006</v>
      </c>
      <c r="H18" s="22">
        <f t="shared" si="1"/>
        <v>5168.5158036100547</v>
      </c>
      <c r="I18" s="22">
        <v>7696544</v>
      </c>
      <c r="J18" s="22">
        <f t="shared" si="2"/>
        <v>6946900.6144000003</v>
      </c>
      <c r="K18" s="22">
        <f t="shared" si="3"/>
        <v>4355.4508895980543</v>
      </c>
      <c r="L18" s="22">
        <v>0</v>
      </c>
      <c r="M18" s="11"/>
      <c r="N18" s="25"/>
      <c r="O18" s="28"/>
      <c r="P18" s="11"/>
    </row>
    <row r="19" spans="1:16">
      <c r="A19" s="9">
        <v>921</v>
      </c>
      <c r="B19" s="18" t="s">
        <v>21</v>
      </c>
      <c r="C19" s="30">
        <v>576.5</v>
      </c>
      <c r="D19" s="22">
        <v>3183813</v>
      </c>
      <c r="E19" s="22"/>
      <c r="F19" s="22">
        <v>3349767</v>
      </c>
      <c r="G19" s="22">
        <f t="shared" si="0"/>
        <v>3023499.6942000003</v>
      </c>
      <c r="H19" s="22">
        <f t="shared" si="1"/>
        <v>5244.5788277536867</v>
      </c>
      <c r="I19" s="22">
        <v>2654332</v>
      </c>
      <c r="J19" s="22">
        <f t="shared" si="2"/>
        <v>2395800.0632000002</v>
      </c>
      <c r="K19" s="22">
        <f t="shared" si="3"/>
        <v>4155.7676725065048</v>
      </c>
      <c r="L19" s="22">
        <v>0</v>
      </c>
      <c r="M19" s="11"/>
      <c r="N19" s="25"/>
      <c r="O19" s="28"/>
      <c r="P19" s="11"/>
    </row>
    <row r="20" spans="1:16">
      <c r="A20" s="9">
        <v>1000</v>
      </c>
      <c r="B20" s="18" t="s">
        <v>22</v>
      </c>
      <c r="C20" s="30">
        <v>1192.9100000000001</v>
      </c>
      <c r="D20" s="22">
        <v>6588036</v>
      </c>
      <c r="E20" s="22"/>
      <c r="F20" s="22">
        <v>6794305</v>
      </c>
      <c r="G20" s="22">
        <f t="shared" si="0"/>
        <v>6132539.6930000009</v>
      </c>
      <c r="H20" s="22">
        <f t="shared" si="1"/>
        <v>5140.8234426737981</v>
      </c>
      <c r="I20" s="22">
        <v>4959843</v>
      </c>
      <c r="J20" s="22">
        <f t="shared" si="2"/>
        <v>4476754.2918000007</v>
      </c>
      <c r="K20" s="22">
        <f t="shared" si="3"/>
        <v>3752.8013779748685</v>
      </c>
      <c r="L20" s="22">
        <v>0</v>
      </c>
      <c r="M20" s="11"/>
      <c r="N20" s="25"/>
      <c r="O20" s="28"/>
      <c r="P20" s="11"/>
    </row>
    <row r="21" spans="1:16">
      <c r="A21" s="9">
        <v>1100</v>
      </c>
      <c r="B21" s="18" t="s">
        <v>23</v>
      </c>
      <c r="C21" s="30">
        <v>1332.77</v>
      </c>
      <c r="D21" s="22">
        <v>7360436</v>
      </c>
      <c r="E21" s="22"/>
      <c r="F21" s="22">
        <v>7767175</v>
      </c>
      <c r="G21" s="22">
        <f t="shared" si="0"/>
        <v>7010652.1550000003</v>
      </c>
      <c r="H21" s="22">
        <f t="shared" si="1"/>
        <v>5260.2115556322551</v>
      </c>
      <c r="I21" s="22">
        <v>5670038</v>
      </c>
      <c r="J21" s="22">
        <f t="shared" si="2"/>
        <v>5117776.2988</v>
      </c>
      <c r="K21" s="22">
        <f t="shared" si="3"/>
        <v>3839.9546049205792</v>
      </c>
      <c r="L21" s="22">
        <v>0</v>
      </c>
      <c r="M21" s="11"/>
      <c r="N21" s="25"/>
      <c r="O21" s="28"/>
      <c r="P21" s="11"/>
    </row>
    <row r="22" spans="1:16">
      <c r="A22" s="9">
        <v>1211</v>
      </c>
      <c r="B22" s="18" t="s">
        <v>24</v>
      </c>
      <c r="C22" s="30">
        <v>864.27</v>
      </c>
      <c r="D22" s="22">
        <v>4773069</v>
      </c>
      <c r="E22" s="22"/>
      <c r="F22" s="22">
        <v>4890977</v>
      </c>
      <c r="G22" s="22">
        <f t="shared" si="0"/>
        <v>4414595.8402000004</v>
      </c>
      <c r="H22" s="22">
        <f t="shared" si="1"/>
        <v>5107.8897106228387</v>
      </c>
      <c r="I22" s="22">
        <v>3570413</v>
      </c>
      <c r="J22" s="22">
        <f t="shared" si="2"/>
        <v>3222654.7738000001</v>
      </c>
      <c r="K22" s="22">
        <f t="shared" si="3"/>
        <v>3728.7592694412629</v>
      </c>
      <c r="L22" s="22">
        <v>0</v>
      </c>
      <c r="M22" s="11"/>
      <c r="N22" s="25"/>
      <c r="O22" s="28"/>
      <c r="P22" s="11"/>
    </row>
    <row r="23" spans="1:16">
      <c r="A23" s="9">
        <v>1212</v>
      </c>
      <c r="B23" s="18" t="s">
        <v>25</v>
      </c>
      <c r="C23" s="30">
        <v>1665.68</v>
      </c>
      <c r="D23" s="22">
        <v>9198984</v>
      </c>
      <c r="E23" s="22"/>
      <c r="F23" s="22">
        <v>9669786</v>
      </c>
      <c r="G23" s="22">
        <f t="shared" si="0"/>
        <v>8727948.8436000012</v>
      </c>
      <c r="H23" s="22">
        <f t="shared" si="1"/>
        <v>5239.8713099755059</v>
      </c>
      <c r="I23" s="22">
        <v>7058944</v>
      </c>
      <c r="J23" s="22">
        <f t="shared" si="2"/>
        <v>6371402.8544000005</v>
      </c>
      <c r="K23" s="22">
        <f t="shared" si="3"/>
        <v>3825.1061754958937</v>
      </c>
      <c r="L23" s="22">
        <v>0</v>
      </c>
      <c r="M23" s="11"/>
      <c r="N23" s="25"/>
      <c r="O23" s="28"/>
      <c r="P23" s="11"/>
    </row>
    <row r="24" spans="1:16">
      <c r="A24" s="9">
        <v>1321</v>
      </c>
      <c r="B24" s="18" t="s">
        <v>26</v>
      </c>
      <c r="C24" s="30">
        <v>2788.14</v>
      </c>
      <c r="D24" s="22">
        <v>15397949</v>
      </c>
      <c r="E24" s="22"/>
      <c r="F24" s="22">
        <v>16242078</v>
      </c>
      <c r="G24" s="22">
        <f t="shared" si="0"/>
        <v>14660099.6028</v>
      </c>
      <c r="H24" s="22">
        <f t="shared" si="1"/>
        <v>5258.0213342228153</v>
      </c>
      <c r="I24" s="22">
        <v>11856717</v>
      </c>
      <c r="J24" s="22">
        <f t="shared" si="2"/>
        <v>10701872.7642</v>
      </c>
      <c r="K24" s="22">
        <f t="shared" si="3"/>
        <v>3838.355593406357</v>
      </c>
      <c r="L24" s="22">
        <v>0</v>
      </c>
      <c r="M24" s="11"/>
      <c r="N24" s="25"/>
      <c r="O24" s="28"/>
      <c r="P24" s="11"/>
    </row>
    <row r="25" spans="1:16">
      <c r="A25" s="9">
        <v>1400</v>
      </c>
      <c r="B25" s="18" t="s">
        <v>27</v>
      </c>
      <c r="C25" s="30">
        <v>1264.97</v>
      </c>
      <c r="D25" s="22">
        <v>6985999</v>
      </c>
      <c r="E25" s="22"/>
      <c r="F25" s="22">
        <v>7373686</v>
      </c>
      <c r="G25" s="22">
        <f t="shared" si="0"/>
        <v>6655488.9836000009</v>
      </c>
      <c r="H25" s="22">
        <f t="shared" si="1"/>
        <v>5261.380889349155</v>
      </c>
      <c r="I25" s="22">
        <v>5382791</v>
      </c>
      <c r="J25" s="22">
        <f t="shared" si="2"/>
        <v>4858507.1566000003</v>
      </c>
      <c r="K25" s="22">
        <f t="shared" si="3"/>
        <v>3840.8082062025187</v>
      </c>
      <c r="L25" s="22">
        <v>0</v>
      </c>
      <c r="M25" s="11"/>
      <c r="N25" s="25"/>
      <c r="O25" s="28"/>
      <c r="P25" s="11"/>
    </row>
    <row r="26" spans="1:16">
      <c r="A26" s="9">
        <v>1402</v>
      </c>
      <c r="B26" s="18" t="s">
        <v>176</v>
      </c>
      <c r="C26" s="30">
        <v>264.83999999999997</v>
      </c>
      <c r="D26" s="22">
        <v>1462621</v>
      </c>
      <c r="E26" s="22"/>
      <c r="F26" s="22">
        <v>1542423</v>
      </c>
      <c r="G26" s="22">
        <f t="shared" si="0"/>
        <v>1392190.9998000001</v>
      </c>
      <c r="H26" s="22">
        <f t="shared" si="1"/>
        <v>5256.7248142274593</v>
      </c>
      <c r="I26" s="22">
        <v>1125969</v>
      </c>
      <c r="J26" s="22">
        <f t="shared" si="2"/>
        <v>1016299.6194000001</v>
      </c>
      <c r="K26" s="22">
        <f t="shared" si="3"/>
        <v>3837.4098300860906</v>
      </c>
      <c r="L26" s="22">
        <v>0</v>
      </c>
      <c r="M26" s="11"/>
      <c r="N26" s="25"/>
      <c r="O26" s="28"/>
      <c r="P26" s="11"/>
    </row>
    <row r="27" spans="1:16">
      <c r="A27" s="9">
        <v>1420</v>
      </c>
      <c r="B27" s="18" t="s">
        <v>29</v>
      </c>
      <c r="C27" s="30">
        <v>2361.21</v>
      </c>
      <c r="D27" s="22">
        <v>13040160</v>
      </c>
      <c r="E27" s="22"/>
      <c r="F27" s="22">
        <v>13764725</v>
      </c>
      <c r="G27" s="22">
        <f t="shared" si="0"/>
        <v>12424040.785</v>
      </c>
      <c r="H27" s="22">
        <f t="shared" si="1"/>
        <v>5261.7263119332883</v>
      </c>
      <c r="I27" s="22">
        <v>11837913</v>
      </c>
      <c r="J27" s="22">
        <f t="shared" si="2"/>
        <v>10684900.273800001</v>
      </c>
      <c r="K27" s="22">
        <f t="shared" si="3"/>
        <v>4525.1800025410703</v>
      </c>
      <c r="L27" s="22">
        <v>0</v>
      </c>
      <c r="M27" s="11"/>
      <c r="N27" s="25"/>
      <c r="O27" s="28"/>
      <c r="P27" s="11"/>
    </row>
    <row r="28" spans="1:16">
      <c r="A28" s="9">
        <v>1425</v>
      </c>
      <c r="B28" s="18" t="s">
        <v>177</v>
      </c>
      <c r="C28" s="30">
        <v>150</v>
      </c>
      <c r="D28" s="22">
        <v>828399</v>
      </c>
      <c r="E28" s="22"/>
      <c r="F28" s="22">
        <v>874428.26042156352</v>
      </c>
      <c r="G28" s="22">
        <f t="shared" si="0"/>
        <v>789258.94785650331</v>
      </c>
      <c r="H28" s="22">
        <f t="shared" si="1"/>
        <v>5261.726319043355</v>
      </c>
      <c r="I28" s="22">
        <v>752024</v>
      </c>
      <c r="J28" s="22">
        <f t="shared" si="2"/>
        <v>678776.8624000001</v>
      </c>
      <c r="K28" s="22">
        <f t="shared" si="3"/>
        <v>4525.1790826666675</v>
      </c>
      <c r="L28" s="22">
        <v>0</v>
      </c>
      <c r="M28" s="11"/>
      <c r="N28" s="25"/>
      <c r="O28" s="28"/>
      <c r="P28" s="11"/>
    </row>
    <row r="29" spans="1:16">
      <c r="A29" s="9">
        <v>1500</v>
      </c>
      <c r="B29" s="18" t="s">
        <v>31</v>
      </c>
      <c r="C29" s="30">
        <v>2548.84</v>
      </c>
      <c r="D29" s="22">
        <v>14076377</v>
      </c>
      <c r="E29" s="22"/>
      <c r="F29" s="22">
        <v>14829660</v>
      </c>
      <c r="G29" s="22">
        <f t="shared" si="0"/>
        <v>13385251.116</v>
      </c>
      <c r="H29" s="22">
        <f t="shared" si="1"/>
        <v>5251.5070055397746</v>
      </c>
      <c r="I29" s="22">
        <v>12195094</v>
      </c>
      <c r="J29" s="22">
        <f t="shared" si="2"/>
        <v>11007291.844400002</v>
      </c>
      <c r="K29" s="22">
        <f t="shared" si="3"/>
        <v>4318.5495536793214</v>
      </c>
      <c r="L29" s="22">
        <v>0</v>
      </c>
      <c r="M29" s="11"/>
      <c r="N29" s="25"/>
      <c r="O29" s="28"/>
      <c r="P29" s="11"/>
    </row>
    <row r="30" spans="1:16">
      <c r="A30" s="9">
        <v>1520</v>
      </c>
      <c r="B30" s="18" t="s">
        <v>32</v>
      </c>
      <c r="C30" s="30">
        <v>1385.61</v>
      </c>
      <c r="D30" s="22">
        <v>7652253</v>
      </c>
      <c r="E30" s="22"/>
      <c r="F30" s="22">
        <v>8067000</v>
      </c>
      <c r="G30" s="22">
        <f t="shared" si="0"/>
        <v>7281274.2000000002</v>
      </c>
      <c r="H30" s="22">
        <f t="shared" si="1"/>
        <v>5254.9232468010487</v>
      </c>
      <c r="I30" s="22">
        <v>5888910</v>
      </c>
      <c r="J30" s="22">
        <f t="shared" si="2"/>
        <v>5315330.1660000002</v>
      </c>
      <c r="K30" s="22">
        <f t="shared" si="3"/>
        <v>3836.0939701647653</v>
      </c>
      <c r="L30" s="22">
        <v>0</v>
      </c>
      <c r="M30" s="11"/>
      <c r="N30" s="25"/>
      <c r="O30" s="28"/>
      <c r="P30" s="11"/>
    </row>
    <row r="31" spans="1:16">
      <c r="A31" s="9">
        <v>1600</v>
      </c>
      <c r="B31" s="18" t="s">
        <v>33</v>
      </c>
      <c r="C31" s="30">
        <v>2663</v>
      </c>
      <c r="D31" s="22">
        <v>14706844</v>
      </c>
      <c r="E31" s="22"/>
      <c r="F31" s="22">
        <v>15320405</v>
      </c>
      <c r="G31" s="22">
        <f t="shared" si="0"/>
        <v>13828197.553000001</v>
      </c>
      <c r="H31" s="22">
        <f t="shared" si="1"/>
        <v>5192.7140642132936</v>
      </c>
      <c r="I31" s="22">
        <v>11183896</v>
      </c>
      <c r="J31" s="22">
        <f t="shared" si="2"/>
        <v>10094584.5296</v>
      </c>
      <c r="K31" s="22">
        <f t="shared" si="3"/>
        <v>3790.6813855050696</v>
      </c>
      <c r="L31" s="22">
        <v>0</v>
      </c>
      <c r="M31" s="11"/>
      <c r="N31" s="25"/>
      <c r="O31" s="28"/>
      <c r="P31" s="11"/>
    </row>
    <row r="32" spans="1:16">
      <c r="A32" s="9">
        <v>1700</v>
      </c>
      <c r="B32" s="18" t="s">
        <v>34</v>
      </c>
      <c r="C32" s="30">
        <v>31386.61</v>
      </c>
      <c r="D32" s="22">
        <v>173337576</v>
      </c>
      <c r="E32" s="22"/>
      <c r="F32" s="22">
        <v>177446390</v>
      </c>
      <c r="G32" s="22">
        <f t="shared" si="0"/>
        <v>160163111.61400002</v>
      </c>
      <c r="H32" s="22">
        <f t="shared" si="1"/>
        <v>5102.9120893909858</v>
      </c>
      <c r="I32" s="22">
        <v>131015638</v>
      </c>
      <c r="J32" s="22">
        <f t="shared" si="2"/>
        <v>118254714.85880001</v>
      </c>
      <c r="K32" s="22">
        <f t="shared" si="3"/>
        <v>3767.6803853235506</v>
      </c>
      <c r="L32" s="22">
        <v>0</v>
      </c>
      <c r="M32" s="11"/>
      <c r="N32" s="25"/>
      <c r="O32" s="28"/>
      <c r="P32" s="11"/>
    </row>
    <row r="33" spans="1:16">
      <c r="A33" s="9">
        <v>1800</v>
      </c>
      <c r="B33" s="18" t="s">
        <v>35</v>
      </c>
      <c r="C33" s="30">
        <v>2173.06</v>
      </c>
      <c r="D33" s="22">
        <v>12001072</v>
      </c>
      <c r="E33" s="22"/>
      <c r="F33" s="22">
        <v>12456410</v>
      </c>
      <c r="G33" s="22">
        <f t="shared" si="0"/>
        <v>11243155.666000001</v>
      </c>
      <c r="H33" s="22">
        <f t="shared" si="1"/>
        <v>5173.8818375930723</v>
      </c>
      <c r="I33" s="22">
        <v>9093179</v>
      </c>
      <c r="J33" s="22">
        <f t="shared" si="2"/>
        <v>8207503.3654000005</v>
      </c>
      <c r="K33" s="22">
        <f t="shared" si="3"/>
        <v>3776.9336168352465</v>
      </c>
      <c r="L33" s="22">
        <v>0</v>
      </c>
      <c r="M33" s="11"/>
      <c r="N33" s="25"/>
      <c r="O33" s="28"/>
      <c r="P33" s="11"/>
    </row>
    <row r="34" spans="1:16">
      <c r="A34" s="9">
        <v>1802</v>
      </c>
      <c r="B34" s="18" t="s">
        <v>36</v>
      </c>
      <c r="C34" s="30">
        <v>537.19000000000005</v>
      </c>
      <c r="D34" s="22">
        <v>2966718</v>
      </c>
      <c r="E34" s="22"/>
      <c r="F34" s="22">
        <v>3064468</v>
      </c>
      <c r="G34" s="22">
        <f t="shared" si="0"/>
        <v>2765988.8168000001</v>
      </c>
      <c r="H34" s="22">
        <f t="shared" si="1"/>
        <v>5148.9953588115932</v>
      </c>
      <c r="I34" s="22">
        <v>2237062</v>
      </c>
      <c r="J34" s="22">
        <f t="shared" si="2"/>
        <v>2019172.1612000002</v>
      </c>
      <c r="K34" s="22">
        <f t="shared" si="3"/>
        <v>3758.7672168134181</v>
      </c>
      <c r="L34" s="22">
        <v>0</v>
      </c>
      <c r="M34" s="11"/>
      <c r="N34" s="25"/>
      <c r="O34" s="28"/>
      <c r="P34" s="11"/>
    </row>
    <row r="35" spans="1:16">
      <c r="A35" s="9">
        <v>1820</v>
      </c>
      <c r="B35" s="18" t="s">
        <v>37</v>
      </c>
      <c r="C35" s="30">
        <v>3605.93</v>
      </c>
      <c r="D35" s="22">
        <v>19914325</v>
      </c>
      <c r="E35" s="22"/>
      <c r="F35" s="22">
        <v>21045906</v>
      </c>
      <c r="G35" s="22">
        <f t="shared" si="0"/>
        <v>18996034.755600002</v>
      </c>
      <c r="H35" s="22">
        <f t="shared" si="1"/>
        <v>5267.9987563818495</v>
      </c>
      <c r="I35" s="22">
        <v>15363511</v>
      </c>
      <c r="J35" s="22">
        <f t="shared" si="2"/>
        <v>13867105.028600002</v>
      </c>
      <c r="K35" s="22">
        <f t="shared" si="3"/>
        <v>3845.6389970409859</v>
      </c>
      <c r="L35" s="22">
        <v>0</v>
      </c>
      <c r="M35" s="11"/>
      <c r="N35" s="25"/>
      <c r="O35" s="28"/>
      <c r="P35" s="11"/>
    </row>
    <row r="36" spans="1:16">
      <c r="A36" s="9">
        <v>1821</v>
      </c>
      <c r="B36" s="18" t="s">
        <v>38</v>
      </c>
      <c r="C36" s="30">
        <v>3823.98</v>
      </c>
      <c r="D36" s="22">
        <v>21118541</v>
      </c>
      <c r="E36" s="22"/>
      <c r="F36" s="22">
        <v>21675219</v>
      </c>
      <c r="G36" s="22">
        <f t="shared" si="0"/>
        <v>19564052.669400003</v>
      </c>
      <c r="H36" s="22">
        <f t="shared" si="1"/>
        <v>5116.1493180926682</v>
      </c>
      <c r="I36" s="22">
        <v>16877789</v>
      </c>
      <c r="J36" s="22">
        <f t="shared" si="2"/>
        <v>15233892.351400001</v>
      </c>
      <c r="K36" s="22">
        <f t="shared" si="3"/>
        <v>3983.7792957599154</v>
      </c>
      <c r="L36" s="22">
        <v>0</v>
      </c>
      <c r="M36" s="11"/>
      <c r="N36" s="25"/>
      <c r="O36" s="28"/>
      <c r="P36" s="11"/>
    </row>
    <row r="37" spans="1:16">
      <c r="A37" s="9">
        <v>1900</v>
      </c>
      <c r="B37" s="18" t="s">
        <v>39</v>
      </c>
      <c r="C37" s="30">
        <v>1171.96</v>
      </c>
      <c r="D37" s="22">
        <v>6472337</v>
      </c>
      <c r="E37" s="22"/>
      <c r="F37" s="22">
        <v>6706771</v>
      </c>
      <c r="G37" s="22">
        <f t="shared" si="0"/>
        <v>6053531.5046000006</v>
      </c>
      <c r="H37" s="22">
        <f t="shared" si="1"/>
        <v>5165.3055604286837</v>
      </c>
      <c r="I37" s="22">
        <v>5060893</v>
      </c>
      <c r="J37" s="22">
        <f t="shared" si="2"/>
        <v>4567962.0218000002</v>
      </c>
      <c r="K37" s="22">
        <f t="shared" si="3"/>
        <v>3897.7115445919658</v>
      </c>
      <c r="L37" s="22">
        <v>0</v>
      </c>
      <c r="M37" s="11"/>
      <c r="N37" s="25"/>
      <c r="O37" s="28"/>
      <c r="P37" s="11"/>
    </row>
    <row r="38" spans="1:16">
      <c r="A38" s="7">
        <v>2000</v>
      </c>
      <c r="B38" s="10" t="s">
        <v>40</v>
      </c>
      <c r="C38" s="30">
        <v>3709.27</v>
      </c>
      <c r="D38" s="22">
        <v>20485037</v>
      </c>
      <c r="E38" s="22"/>
      <c r="F38" s="22">
        <v>21133390</v>
      </c>
      <c r="G38" s="22">
        <f t="shared" si="0"/>
        <v>19074997.814000003</v>
      </c>
      <c r="H38" s="22">
        <f t="shared" si="1"/>
        <v>5142.5207153968313</v>
      </c>
      <c r="I38" s="22">
        <v>17312566</v>
      </c>
      <c r="J38" s="22">
        <f t="shared" si="2"/>
        <v>15626322.071600001</v>
      </c>
      <c r="K38" s="22">
        <f t="shared" si="3"/>
        <v>4212.7755789144494</v>
      </c>
      <c r="L38" s="22">
        <v>0</v>
      </c>
      <c r="M38" s="11"/>
      <c r="N38" s="25"/>
      <c r="O38" s="28"/>
      <c r="P38" s="11"/>
    </row>
    <row r="39" spans="1:16">
      <c r="A39" s="9">
        <v>2100</v>
      </c>
      <c r="B39" s="18" t="s">
        <v>41</v>
      </c>
      <c r="C39" s="30">
        <v>1816.48</v>
      </c>
      <c r="D39" s="22">
        <v>10031801</v>
      </c>
      <c r="E39" s="22"/>
      <c r="F39" s="22">
        <v>10404577</v>
      </c>
      <c r="G39" s="22">
        <f t="shared" si="0"/>
        <v>9391171.2002000008</v>
      </c>
      <c r="H39" s="22">
        <f t="shared" si="1"/>
        <v>5169.9832644455209</v>
      </c>
      <c r="I39" s="22">
        <v>7665293</v>
      </c>
      <c r="J39" s="22">
        <f t="shared" si="2"/>
        <v>6918693.4618000006</v>
      </c>
      <c r="K39" s="22">
        <f t="shared" si="3"/>
        <v>3808.8464842993044</v>
      </c>
      <c r="L39" s="22">
        <v>0</v>
      </c>
      <c r="M39" s="11"/>
      <c r="N39" s="25"/>
      <c r="O39" s="28"/>
      <c r="P39" s="11"/>
    </row>
    <row r="40" spans="1:16">
      <c r="A40" s="9">
        <v>2220</v>
      </c>
      <c r="B40" s="18" t="s">
        <v>42</v>
      </c>
      <c r="C40" s="30">
        <v>3677.81</v>
      </c>
      <c r="D40" s="22">
        <v>20311294</v>
      </c>
      <c r="E40" s="22"/>
      <c r="F40" s="22">
        <v>21042210</v>
      </c>
      <c r="G40" s="22">
        <f t="shared" si="0"/>
        <v>18992698.746000003</v>
      </c>
      <c r="H40" s="22">
        <f t="shared" si="1"/>
        <v>5164.1326621005446</v>
      </c>
      <c r="I40" s="22">
        <v>16012462</v>
      </c>
      <c r="J40" s="22">
        <f t="shared" si="2"/>
        <v>14452848.201200001</v>
      </c>
      <c r="K40" s="22">
        <f t="shared" si="3"/>
        <v>3929.7430267468958</v>
      </c>
      <c r="L40" s="22">
        <v>0</v>
      </c>
      <c r="M40" s="11"/>
      <c r="N40" s="25"/>
      <c r="O40" s="28"/>
      <c r="P40" s="11"/>
    </row>
    <row r="41" spans="1:16">
      <c r="A41" s="9">
        <v>2300</v>
      </c>
      <c r="B41" s="18" t="s">
        <v>43</v>
      </c>
      <c r="C41" s="30">
        <v>4136.4399999999996</v>
      </c>
      <c r="D41" s="22">
        <v>22844152</v>
      </c>
      <c r="E41" s="22"/>
      <c r="F41" s="22">
        <v>23601853</v>
      </c>
      <c r="G41" s="22">
        <f t="shared" si="0"/>
        <v>21303032.517800003</v>
      </c>
      <c r="H41" s="22">
        <f t="shared" si="1"/>
        <v>5150.0886070630795</v>
      </c>
      <c r="I41" s="22">
        <v>17229353</v>
      </c>
      <c r="J41" s="22">
        <f t="shared" si="2"/>
        <v>15551214.017800001</v>
      </c>
      <c r="K41" s="22">
        <f t="shared" si="3"/>
        <v>3759.5647508002057</v>
      </c>
      <c r="L41" s="22">
        <v>0</v>
      </c>
      <c r="M41" s="11"/>
      <c r="N41" s="25"/>
      <c r="O41" s="28"/>
      <c r="P41" s="11"/>
    </row>
    <row r="42" spans="1:16">
      <c r="A42" s="9">
        <v>2320</v>
      </c>
      <c r="B42" s="18" t="s">
        <v>44</v>
      </c>
      <c r="C42" s="30">
        <v>1721.77</v>
      </c>
      <c r="D42" s="22">
        <v>9508750</v>
      </c>
      <c r="E42" s="22"/>
      <c r="F42" s="22">
        <v>9959118</v>
      </c>
      <c r="G42" s="22">
        <f t="shared" si="0"/>
        <v>8989099.9068</v>
      </c>
      <c r="H42" s="22">
        <f t="shared" si="1"/>
        <v>5220.8482589428322</v>
      </c>
      <c r="I42" s="22">
        <v>7270156</v>
      </c>
      <c r="J42" s="22">
        <f t="shared" si="2"/>
        <v>6562042.8056000005</v>
      </c>
      <c r="K42" s="22">
        <f t="shared" si="3"/>
        <v>3811.2191556363514</v>
      </c>
      <c r="L42" s="22">
        <v>0</v>
      </c>
      <c r="M42" s="11"/>
      <c r="N42" s="25"/>
      <c r="O42" s="28"/>
      <c r="P42" s="11"/>
    </row>
    <row r="43" spans="1:16">
      <c r="A43" s="9">
        <v>2400</v>
      </c>
      <c r="B43" s="18" t="s">
        <v>45</v>
      </c>
      <c r="C43" s="30">
        <v>14108.14</v>
      </c>
      <c r="D43" s="22">
        <v>77914460</v>
      </c>
      <c r="E43" s="22"/>
      <c r="F43" s="22">
        <v>80542389</v>
      </c>
      <c r="G43" s="22">
        <f t="shared" si="0"/>
        <v>72697560.311400011</v>
      </c>
      <c r="H43" s="22">
        <f t="shared" si="1"/>
        <v>5152.8805577064031</v>
      </c>
      <c r="I43" s="22">
        <v>58795944</v>
      </c>
      <c r="J43" s="22">
        <f t="shared" si="2"/>
        <v>53069219.054400004</v>
      </c>
      <c r="K43" s="22">
        <f t="shared" si="3"/>
        <v>3761.6028090449913</v>
      </c>
      <c r="L43" s="22">
        <v>0</v>
      </c>
      <c r="M43" s="11"/>
      <c r="N43" s="25"/>
      <c r="O43" s="28"/>
      <c r="P43" s="11"/>
    </row>
    <row r="44" spans="1:16">
      <c r="A44" s="9">
        <v>2420</v>
      </c>
      <c r="B44" s="18" t="s">
        <v>46</v>
      </c>
      <c r="C44" s="30">
        <v>5870.11</v>
      </c>
      <c r="D44" s="22">
        <v>32418622</v>
      </c>
      <c r="E44" s="22"/>
      <c r="F44" s="22">
        <v>33361330</v>
      </c>
      <c r="G44" s="22">
        <f t="shared" si="0"/>
        <v>30111936.458000001</v>
      </c>
      <c r="H44" s="22">
        <f t="shared" si="1"/>
        <v>5129.7056542381661</v>
      </c>
      <c r="I44" s="22">
        <v>24353771</v>
      </c>
      <c r="J44" s="22">
        <f t="shared" si="2"/>
        <v>21981713.704600003</v>
      </c>
      <c r="K44" s="22">
        <f t="shared" si="3"/>
        <v>3744.6851429700641</v>
      </c>
      <c r="L44" s="22">
        <v>0</v>
      </c>
      <c r="M44" s="11"/>
      <c r="N44" s="25"/>
      <c r="O44" s="28"/>
      <c r="P44" s="11"/>
    </row>
    <row r="45" spans="1:16">
      <c r="A45" s="9">
        <v>2421</v>
      </c>
      <c r="B45" s="18" t="s">
        <v>47</v>
      </c>
      <c r="C45" s="30">
        <v>5926.94</v>
      </c>
      <c r="D45" s="22">
        <v>32732474</v>
      </c>
      <c r="E45" s="22"/>
      <c r="F45" s="22">
        <v>33933363</v>
      </c>
      <c r="G45" s="22">
        <f t="shared" si="0"/>
        <v>30628253.443800002</v>
      </c>
      <c r="H45" s="22">
        <f t="shared" si="1"/>
        <v>5167.6334573658587</v>
      </c>
      <c r="I45" s="22">
        <v>24771355</v>
      </c>
      <c r="J45" s="22">
        <f t="shared" si="2"/>
        <v>22358625.023000002</v>
      </c>
      <c r="K45" s="22">
        <f t="shared" si="3"/>
        <v>3772.372425399954</v>
      </c>
      <c r="L45" s="22">
        <v>0</v>
      </c>
      <c r="M45" s="11"/>
      <c r="N45" s="25"/>
      <c r="O45" s="28"/>
      <c r="P45" s="11"/>
    </row>
    <row r="46" spans="1:16">
      <c r="A46" s="9">
        <v>2422</v>
      </c>
      <c r="B46" s="18" t="s">
        <v>48</v>
      </c>
      <c r="C46" s="30">
        <v>3048.98</v>
      </c>
      <c r="D46" s="22">
        <v>16838480</v>
      </c>
      <c r="E46" s="22"/>
      <c r="F46" s="22">
        <v>17219263</v>
      </c>
      <c r="G46" s="22">
        <f t="shared" si="0"/>
        <v>15542106.7838</v>
      </c>
      <c r="H46" s="22">
        <f t="shared" si="1"/>
        <v>5097.4774461623228</v>
      </c>
      <c r="I46" s="22">
        <v>14187712</v>
      </c>
      <c r="J46" s="22">
        <f t="shared" si="2"/>
        <v>12805828.851200001</v>
      </c>
      <c r="K46" s="22">
        <f t="shared" si="3"/>
        <v>4200.037012771485</v>
      </c>
      <c r="L46" s="22">
        <v>0</v>
      </c>
      <c r="M46" s="11"/>
      <c r="N46" s="25"/>
      <c r="O46" s="28"/>
      <c r="P46" s="11"/>
    </row>
    <row r="47" spans="1:16">
      <c r="A47" s="9">
        <v>2423</v>
      </c>
      <c r="B47" s="18" t="s">
        <v>49</v>
      </c>
      <c r="C47" s="30">
        <v>1904.97</v>
      </c>
      <c r="D47" s="22">
        <v>10520502</v>
      </c>
      <c r="E47" s="22"/>
      <c r="F47" s="22">
        <v>10828663</v>
      </c>
      <c r="G47" s="22">
        <f t="shared" si="0"/>
        <v>9773951.2238000017</v>
      </c>
      <c r="H47" s="22">
        <f t="shared" si="1"/>
        <v>5130.7638565436737</v>
      </c>
      <c r="I47" s="22">
        <v>7904924</v>
      </c>
      <c r="J47" s="22">
        <f t="shared" si="2"/>
        <v>7134984.402400001</v>
      </c>
      <c r="K47" s="22">
        <f t="shared" si="3"/>
        <v>3745.4576200150136</v>
      </c>
      <c r="L47" s="22">
        <v>0</v>
      </c>
      <c r="M47" s="11"/>
      <c r="N47" s="25"/>
      <c r="O47" s="28"/>
      <c r="P47" s="11"/>
    </row>
    <row r="48" spans="1:16">
      <c r="A48" s="9">
        <v>2500</v>
      </c>
      <c r="B48" s="18" t="s">
        <v>50</v>
      </c>
      <c r="C48" s="30">
        <v>5424.77</v>
      </c>
      <c r="D48" s="22">
        <v>29959160</v>
      </c>
      <c r="E48" s="22"/>
      <c r="F48" s="22">
        <v>31065061</v>
      </c>
      <c r="G48" s="22">
        <f t="shared" si="0"/>
        <v>28039324.058600001</v>
      </c>
      <c r="H48" s="22">
        <f t="shared" si="1"/>
        <v>5168.7581332664795</v>
      </c>
      <c r="I48" s="22">
        <v>22677495</v>
      </c>
      <c r="J48" s="22">
        <f t="shared" si="2"/>
        <v>20468706.987</v>
      </c>
      <c r="K48" s="22">
        <f t="shared" si="3"/>
        <v>3773.1935154854486</v>
      </c>
      <c r="L48" s="22">
        <v>0</v>
      </c>
      <c r="M48" s="11"/>
      <c r="N48" s="25"/>
      <c r="O48" s="28"/>
      <c r="P48" s="11"/>
    </row>
    <row r="49" spans="1:16">
      <c r="A49" s="9">
        <v>2505</v>
      </c>
      <c r="B49" s="18" t="s">
        <v>51</v>
      </c>
      <c r="C49" s="30">
        <v>230</v>
      </c>
      <c r="D49" s="22">
        <v>1270212</v>
      </c>
      <c r="E49" s="22"/>
      <c r="F49" s="22">
        <v>1340693</v>
      </c>
      <c r="G49" s="22">
        <f t="shared" si="0"/>
        <v>1210109.5018000002</v>
      </c>
      <c r="H49" s="22">
        <f t="shared" si="1"/>
        <v>5261.3456600000009</v>
      </c>
      <c r="I49" s="22">
        <v>1040621</v>
      </c>
      <c r="J49" s="22">
        <f t="shared" si="2"/>
        <v>939264.51460000011</v>
      </c>
      <c r="K49" s="22">
        <f t="shared" si="3"/>
        <v>4083.7587591304355</v>
      </c>
      <c r="L49" s="22">
        <v>0</v>
      </c>
      <c r="M49" s="11"/>
      <c r="N49" s="25"/>
      <c r="O49" s="28"/>
      <c r="P49" s="11"/>
    </row>
    <row r="50" spans="1:16">
      <c r="A50" s="9">
        <v>2515</v>
      </c>
      <c r="B50" s="18" t="s">
        <v>52</v>
      </c>
      <c r="C50" s="30">
        <v>600</v>
      </c>
      <c r="D50" s="22">
        <v>3313596</v>
      </c>
      <c r="E50" s="22"/>
      <c r="F50" s="22">
        <v>3497459</v>
      </c>
      <c r="G50" s="22">
        <f t="shared" si="0"/>
        <v>3156806.4934</v>
      </c>
      <c r="H50" s="22">
        <f t="shared" si="1"/>
        <v>5261.3441556666667</v>
      </c>
      <c r="I50" s="22">
        <v>2714662</v>
      </c>
      <c r="J50" s="22">
        <f t="shared" si="2"/>
        <v>2450253.9212000002</v>
      </c>
      <c r="K50" s="22">
        <f t="shared" si="3"/>
        <v>4083.7565353333339</v>
      </c>
      <c r="L50" s="22">
        <v>0</v>
      </c>
      <c r="M50" s="11"/>
      <c r="N50" s="25"/>
      <c r="O50" s="28"/>
      <c r="P50" s="11"/>
    </row>
    <row r="51" spans="1:16">
      <c r="A51" s="9">
        <v>2520</v>
      </c>
      <c r="B51" s="18" t="s">
        <v>53</v>
      </c>
      <c r="C51" s="30">
        <v>23063.47</v>
      </c>
      <c r="D51" s="22">
        <v>127371703</v>
      </c>
      <c r="E51" s="22"/>
      <c r="F51" s="22">
        <v>134439250</v>
      </c>
      <c r="G51" s="22">
        <f t="shared" si="0"/>
        <v>121344867.05000001</v>
      </c>
      <c r="H51" s="22">
        <f t="shared" si="1"/>
        <v>5261.3447607840453</v>
      </c>
      <c r="I51" s="22">
        <v>104349230</v>
      </c>
      <c r="J51" s="22">
        <f t="shared" si="2"/>
        <v>94185614.998000011</v>
      </c>
      <c r="K51" s="22">
        <f t="shared" si="3"/>
        <v>4083.7573443198271</v>
      </c>
      <c r="L51" s="22">
        <v>0</v>
      </c>
      <c r="M51" s="11"/>
      <c r="N51" s="25"/>
      <c r="O51" s="28"/>
      <c r="P51" s="11"/>
    </row>
    <row r="52" spans="1:16">
      <c r="A52" s="7">
        <v>2521</v>
      </c>
      <c r="B52" s="10" t="s">
        <v>54</v>
      </c>
      <c r="C52" s="30">
        <v>5034.79</v>
      </c>
      <c r="D52" s="22">
        <v>27805433</v>
      </c>
      <c r="E52" s="22"/>
      <c r="F52" s="22">
        <v>28341125</v>
      </c>
      <c r="G52" s="22">
        <f t="shared" si="0"/>
        <v>25580699.425000001</v>
      </c>
      <c r="H52" s="22">
        <f t="shared" si="1"/>
        <v>5080.7877637398979</v>
      </c>
      <c r="I52" s="22">
        <v>21815527</v>
      </c>
      <c r="J52" s="22">
        <f t="shared" si="2"/>
        <v>19690694.670200001</v>
      </c>
      <c r="K52" s="22">
        <f t="shared" si="3"/>
        <v>3910.9267060195166</v>
      </c>
      <c r="L52" s="22">
        <v>0</v>
      </c>
      <c r="M52" s="11"/>
      <c r="N52" s="25"/>
      <c r="O52" s="28"/>
      <c r="P52" s="11"/>
    </row>
    <row r="53" spans="1:16">
      <c r="A53" s="7">
        <v>2525</v>
      </c>
      <c r="B53" s="10" t="s">
        <v>178</v>
      </c>
      <c r="C53" s="30">
        <v>244</v>
      </c>
      <c r="D53" s="22">
        <v>1347529</v>
      </c>
      <c r="E53" s="22"/>
      <c r="F53" s="22">
        <v>1422300.12</v>
      </c>
      <c r="G53" s="22">
        <f t="shared" si="0"/>
        <v>1283768.0883120003</v>
      </c>
      <c r="H53" s="22">
        <f t="shared" si="1"/>
        <v>5261.3446242295095</v>
      </c>
      <c r="I53" s="22">
        <v>1103963</v>
      </c>
      <c r="J53" s="22">
        <f t="shared" si="2"/>
        <v>996437.00380000006</v>
      </c>
      <c r="K53" s="22">
        <f t="shared" si="3"/>
        <v>4083.7582122950821</v>
      </c>
      <c r="L53" s="22">
        <v>0</v>
      </c>
      <c r="M53" s="11"/>
      <c r="N53" s="25"/>
      <c r="O53" s="28"/>
      <c r="P53" s="11"/>
    </row>
    <row r="54" spans="1:16">
      <c r="A54" s="7">
        <v>2535</v>
      </c>
      <c r="B54" s="10" t="s">
        <v>56</v>
      </c>
      <c r="C54" s="30">
        <v>450</v>
      </c>
      <c r="D54" s="22">
        <v>2485197</v>
      </c>
      <c r="E54" s="22"/>
      <c r="F54" s="22">
        <v>2623094.56</v>
      </c>
      <c r="G54" s="22">
        <f t="shared" si="0"/>
        <v>2367605.1498560002</v>
      </c>
      <c r="H54" s="22">
        <f t="shared" si="1"/>
        <v>5261.344777457778</v>
      </c>
      <c r="I54" s="22">
        <v>2035997</v>
      </c>
      <c r="J54" s="22">
        <f t="shared" si="2"/>
        <v>1837690.8922000001</v>
      </c>
      <c r="K54" s="22">
        <f t="shared" si="3"/>
        <v>4083.7575382222226</v>
      </c>
      <c r="L54" s="22">
        <v>0</v>
      </c>
      <c r="M54" s="11"/>
      <c r="N54" s="25"/>
      <c r="O54" s="28"/>
      <c r="P54" s="11"/>
    </row>
    <row r="55" spans="1:16">
      <c r="A55" s="9">
        <v>2611</v>
      </c>
      <c r="B55" s="18" t="s">
        <v>179</v>
      </c>
      <c r="C55" s="30">
        <v>3033.06</v>
      </c>
      <c r="D55" s="22">
        <v>16750559</v>
      </c>
      <c r="E55" s="22"/>
      <c r="F55" s="22">
        <v>17633347</v>
      </c>
      <c r="G55" s="22">
        <f t="shared" si="0"/>
        <v>15915859.002200002</v>
      </c>
      <c r="H55" s="22">
        <f t="shared" si="1"/>
        <v>5247.4593322255423</v>
      </c>
      <c r="I55" s="22">
        <v>14307232</v>
      </c>
      <c r="J55" s="22">
        <f t="shared" si="2"/>
        <v>12913707.603200002</v>
      </c>
      <c r="K55" s="22">
        <f t="shared" si="3"/>
        <v>4257.6498991777289</v>
      </c>
      <c r="L55" s="22">
        <v>0</v>
      </c>
      <c r="M55" s="11"/>
      <c r="N55" s="25"/>
      <c r="O55" s="28"/>
      <c r="P55" s="11"/>
    </row>
    <row r="56" spans="1:16">
      <c r="A56" s="9">
        <v>2700</v>
      </c>
      <c r="B56" s="18" t="s">
        <v>59</v>
      </c>
      <c r="C56" s="30">
        <v>1517.1</v>
      </c>
      <c r="D56" s="22">
        <v>8378427</v>
      </c>
      <c r="E56" s="22"/>
      <c r="F56" s="22">
        <v>8833213</v>
      </c>
      <c r="G56" s="22">
        <f t="shared" si="0"/>
        <v>7972858.0538000008</v>
      </c>
      <c r="H56" s="22">
        <f t="shared" si="1"/>
        <v>5255.327963746623</v>
      </c>
      <c r="I56" s="22">
        <v>7098668</v>
      </c>
      <c r="J56" s="22">
        <f t="shared" si="2"/>
        <v>6407257.7368000001</v>
      </c>
      <c r="K56" s="22">
        <f t="shared" si="3"/>
        <v>4223.3588667853146</v>
      </c>
      <c r="L56" s="22">
        <v>0</v>
      </c>
      <c r="M56" s="11"/>
      <c r="N56" s="25"/>
      <c r="O56" s="28"/>
      <c r="P56" s="11"/>
    </row>
    <row r="57" spans="1:16">
      <c r="A57" s="9">
        <v>2900</v>
      </c>
      <c r="B57" s="18" t="s">
        <v>60</v>
      </c>
      <c r="C57" s="30">
        <v>3307.9</v>
      </c>
      <c r="D57" s="22">
        <v>18268407</v>
      </c>
      <c r="E57" s="22"/>
      <c r="F57" s="22">
        <v>18795815</v>
      </c>
      <c r="G57" s="22">
        <f t="shared" si="0"/>
        <v>16965102.619000003</v>
      </c>
      <c r="H57" s="22">
        <f t="shared" si="1"/>
        <v>5128.662480425648</v>
      </c>
      <c r="I57" s="22">
        <v>13720945</v>
      </c>
      <c r="J57" s="22">
        <f t="shared" si="2"/>
        <v>12384524.957</v>
      </c>
      <c r="K57" s="22">
        <f t="shared" si="3"/>
        <v>3743.9236243538198</v>
      </c>
      <c r="L57" s="22">
        <v>0</v>
      </c>
      <c r="M57" s="11"/>
      <c r="N57" s="25"/>
      <c r="O57" s="28"/>
      <c r="P57" s="11"/>
    </row>
    <row r="58" spans="1:16">
      <c r="A58" s="7">
        <v>3000</v>
      </c>
      <c r="B58" s="10" t="s">
        <v>61</v>
      </c>
      <c r="C58" s="30">
        <v>8597.76</v>
      </c>
      <c r="D58" s="22">
        <v>47482505</v>
      </c>
      <c r="E58" s="22"/>
      <c r="F58" s="22">
        <v>48708522</v>
      </c>
      <c r="G58" s="22">
        <f t="shared" si="0"/>
        <v>43964311.957200006</v>
      </c>
      <c r="H58" s="22">
        <f t="shared" si="1"/>
        <v>5113.4611756085314</v>
      </c>
      <c r="I58" s="22">
        <v>35557221</v>
      </c>
      <c r="J58" s="22">
        <f t="shared" si="2"/>
        <v>32093947.674600001</v>
      </c>
      <c r="K58" s="22">
        <f t="shared" si="3"/>
        <v>3732.8266518953774</v>
      </c>
      <c r="L58" s="22">
        <v>0</v>
      </c>
      <c r="M58" s="11"/>
      <c r="N58" s="25"/>
      <c r="O58" s="28"/>
      <c r="P58" s="11"/>
    </row>
    <row r="59" spans="1:16">
      <c r="A59" s="9">
        <v>3020</v>
      </c>
      <c r="B59" s="18" t="s">
        <v>62</v>
      </c>
      <c r="C59" s="30">
        <v>1746.54</v>
      </c>
      <c r="D59" s="22">
        <v>9645547</v>
      </c>
      <c r="E59" s="22"/>
      <c r="F59" s="22">
        <v>10174336</v>
      </c>
      <c r="G59" s="22">
        <f t="shared" si="0"/>
        <v>9183355.6736000013</v>
      </c>
      <c r="H59" s="22">
        <f t="shared" si="1"/>
        <v>5258.0276853664973</v>
      </c>
      <c r="I59" s="22">
        <v>7427265</v>
      </c>
      <c r="J59" s="22">
        <f t="shared" si="2"/>
        <v>6703849.3890000004</v>
      </c>
      <c r="K59" s="22">
        <f t="shared" si="3"/>
        <v>3838.3600656154458</v>
      </c>
      <c r="L59" s="22">
        <v>1766382</v>
      </c>
      <c r="M59" s="11"/>
      <c r="N59" s="25"/>
      <c r="O59" s="28"/>
      <c r="P59" s="11"/>
    </row>
    <row r="60" spans="1:16">
      <c r="A60" s="9">
        <v>3021</v>
      </c>
      <c r="B60" s="18" t="s">
        <v>63</v>
      </c>
      <c r="C60" s="30">
        <v>5458.61</v>
      </c>
      <c r="D60" s="22">
        <v>30146047</v>
      </c>
      <c r="E60" s="22"/>
      <c r="F60" s="22">
        <v>30686986</v>
      </c>
      <c r="G60" s="22">
        <f t="shared" si="0"/>
        <v>27698073.563600004</v>
      </c>
      <c r="H60" s="22">
        <f t="shared" si="1"/>
        <v>5074.1990293499639</v>
      </c>
      <c r="I60" s="22">
        <v>23583346</v>
      </c>
      <c r="J60" s="22">
        <f t="shared" si="2"/>
        <v>21286328.099600002</v>
      </c>
      <c r="K60" s="22">
        <f t="shared" si="3"/>
        <v>3899.5876422019533</v>
      </c>
      <c r="L60" s="22">
        <v>0</v>
      </c>
      <c r="M60" s="11"/>
      <c r="N60" s="25"/>
      <c r="O60" s="28"/>
      <c r="P60" s="11"/>
    </row>
    <row r="61" spans="1:16">
      <c r="A61" s="9">
        <v>3022</v>
      </c>
      <c r="B61" s="18" t="s">
        <v>64</v>
      </c>
      <c r="C61" s="30">
        <v>6431.64</v>
      </c>
      <c r="D61" s="22">
        <v>35519761</v>
      </c>
      <c r="E61" s="22"/>
      <c r="F61" s="22">
        <v>37467582</v>
      </c>
      <c r="G61" s="22">
        <f t="shared" si="0"/>
        <v>33818239.5132</v>
      </c>
      <c r="H61" s="22">
        <f t="shared" si="1"/>
        <v>5258.1051665205141</v>
      </c>
      <c r="I61" s="22">
        <v>27351335</v>
      </c>
      <c r="J61" s="22">
        <f t="shared" si="2"/>
        <v>24687314.971000001</v>
      </c>
      <c r="K61" s="22">
        <f t="shared" si="3"/>
        <v>3838.4167912072194</v>
      </c>
      <c r="L61" s="22">
        <v>0</v>
      </c>
      <c r="M61" s="11"/>
      <c r="N61" s="25"/>
      <c r="O61" s="28"/>
      <c r="P61" s="11"/>
    </row>
    <row r="62" spans="1:16">
      <c r="A62" s="9">
        <v>3111</v>
      </c>
      <c r="B62" s="18" t="s">
        <v>65</v>
      </c>
      <c r="C62" s="30">
        <v>844.14</v>
      </c>
      <c r="D62" s="22">
        <v>4661898</v>
      </c>
      <c r="E62" s="22"/>
      <c r="F62" s="22">
        <v>4910139</v>
      </c>
      <c r="G62" s="22">
        <f t="shared" si="0"/>
        <v>4431891.4614000004</v>
      </c>
      <c r="H62" s="22">
        <f t="shared" si="1"/>
        <v>5250.1853500604175</v>
      </c>
      <c r="I62" s="22">
        <v>3584401</v>
      </c>
      <c r="J62" s="22">
        <f t="shared" si="2"/>
        <v>3235280.3426000001</v>
      </c>
      <c r="K62" s="22">
        <f t="shared" si="3"/>
        <v>3832.634802994764</v>
      </c>
      <c r="L62" s="22">
        <v>0</v>
      </c>
      <c r="M62" s="11"/>
      <c r="N62" s="25"/>
      <c r="O62" s="28"/>
      <c r="P62" s="11"/>
    </row>
    <row r="63" spans="1:16">
      <c r="A63" s="9">
        <v>3112</v>
      </c>
      <c r="B63" s="18" t="s">
        <v>66</v>
      </c>
      <c r="C63" s="30">
        <v>1310.98</v>
      </c>
      <c r="D63" s="22">
        <v>7240097</v>
      </c>
      <c r="E63" s="22"/>
      <c r="F63" s="22">
        <v>7513466</v>
      </c>
      <c r="G63" s="22">
        <f t="shared" si="0"/>
        <v>6781654.4116000002</v>
      </c>
      <c r="H63" s="22">
        <f t="shared" si="1"/>
        <v>5172.9655765915577</v>
      </c>
      <c r="I63" s="22">
        <v>5484830</v>
      </c>
      <c r="J63" s="22">
        <f t="shared" si="2"/>
        <v>4950607.5580000002</v>
      </c>
      <c r="K63" s="22">
        <f t="shared" si="3"/>
        <v>3776.2647469831732</v>
      </c>
      <c r="L63" s="22">
        <v>0</v>
      </c>
      <c r="M63" s="11"/>
      <c r="N63" s="25"/>
      <c r="O63" s="28"/>
      <c r="P63" s="11"/>
    </row>
    <row r="64" spans="1:16">
      <c r="A64" s="9">
        <v>3200</v>
      </c>
      <c r="B64" s="18" t="s">
        <v>67</v>
      </c>
      <c r="C64" s="30">
        <v>1113.95</v>
      </c>
      <c r="D64" s="22">
        <v>6151967</v>
      </c>
      <c r="E64" s="22"/>
      <c r="F64" s="22">
        <v>6489950</v>
      </c>
      <c r="G64" s="22">
        <f t="shared" si="0"/>
        <v>5857828.8700000001</v>
      </c>
      <c r="H64" s="22">
        <f t="shared" si="1"/>
        <v>5258.610233852507</v>
      </c>
      <c r="I64" s="22">
        <v>5235057</v>
      </c>
      <c r="J64" s="22">
        <f t="shared" si="2"/>
        <v>4725162.4482000005</v>
      </c>
      <c r="K64" s="22">
        <f t="shared" si="3"/>
        <v>4241.8083829615334</v>
      </c>
      <c r="L64" s="22">
        <v>0</v>
      </c>
      <c r="M64" s="11"/>
      <c r="N64" s="25"/>
      <c r="O64" s="28"/>
      <c r="P64" s="11"/>
    </row>
    <row r="65" spans="1:16">
      <c r="A65" s="9">
        <v>3300</v>
      </c>
      <c r="B65" s="18" t="s">
        <v>68</v>
      </c>
      <c r="C65" s="30">
        <v>1282.83</v>
      </c>
      <c r="D65" s="22">
        <v>7084634</v>
      </c>
      <c r="E65" s="22"/>
      <c r="F65" s="22">
        <v>7461828</v>
      </c>
      <c r="G65" s="22">
        <f t="shared" si="0"/>
        <v>6735045.9528000001</v>
      </c>
      <c r="H65" s="22">
        <f t="shared" si="1"/>
        <v>5250.1469039545382</v>
      </c>
      <c r="I65" s="22">
        <v>5447134</v>
      </c>
      <c r="J65" s="22">
        <f t="shared" si="2"/>
        <v>4916583.1484000003</v>
      </c>
      <c r="K65" s="22">
        <f t="shared" si="3"/>
        <v>3832.6069303025347</v>
      </c>
      <c r="L65" s="22">
        <v>0</v>
      </c>
      <c r="M65" s="11"/>
      <c r="N65" s="25"/>
      <c r="O65" s="28"/>
      <c r="P65" s="11"/>
    </row>
    <row r="66" spans="1:16">
      <c r="A66" s="9">
        <v>3400</v>
      </c>
      <c r="B66" s="18" t="s">
        <v>69</v>
      </c>
      <c r="C66" s="30">
        <v>7924.12</v>
      </c>
      <c r="D66" s="22">
        <v>43762221</v>
      </c>
      <c r="E66" s="22"/>
      <c r="F66" s="22">
        <v>45160267</v>
      </c>
      <c r="G66" s="22">
        <f t="shared" si="0"/>
        <v>40761656.994200006</v>
      </c>
      <c r="H66" s="22">
        <f t="shared" si="1"/>
        <v>5143.9979447812511</v>
      </c>
      <c r="I66" s="22">
        <v>37033698</v>
      </c>
      <c r="J66" s="22">
        <f t="shared" si="2"/>
        <v>33426615.814800002</v>
      </c>
      <c r="K66" s="22">
        <f t="shared" si="3"/>
        <v>4218.3379119447964</v>
      </c>
      <c r="L66" s="22">
        <v>0</v>
      </c>
      <c r="M66" s="11"/>
      <c r="N66" s="25"/>
      <c r="O66" s="28"/>
      <c r="P66" s="11"/>
    </row>
    <row r="67" spans="1:16">
      <c r="A67" s="9">
        <v>3420</v>
      </c>
      <c r="B67" s="18" t="s">
        <v>70</v>
      </c>
      <c r="C67" s="30">
        <v>2940.16</v>
      </c>
      <c r="D67" s="22">
        <v>16237504</v>
      </c>
      <c r="E67" s="22"/>
      <c r="F67" s="22">
        <v>17115874</v>
      </c>
      <c r="G67" s="22">
        <f t="shared" si="0"/>
        <v>15448787.872400001</v>
      </c>
      <c r="H67" s="22">
        <f t="shared" si="1"/>
        <v>5254.4037985687855</v>
      </c>
      <c r="I67" s="22">
        <v>12494588</v>
      </c>
      <c r="J67" s="22">
        <f t="shared" si="2"/>
        <v>11277615.128800001</v>
      </c>
      <c r="K67" s="22">
        <f t="shared" si="3"/>
        <v>3835.7147668154121</v>
      </c>
      <c r="L67" s="22">
        <v>0</v>
      </c>
      <c r="M67" s="11"/>
      <c r="N67" s="25"/>
      <c r="O67" s="28"/>
      <c r="P67" s="11"/>
    </row>
    <row r="68" spans="1:16">
      <c r="A68" s="9">
        <v>3500</v>
      </c>
      <c r="B68" s="18" t="s">
        <v>71</v>
      </c>
      <c r="C68" s="30">
        <v>944.01</v>
      </c>
      <c r="D68" s="22">
        <v>5213446</v>
      </c>
      <c r="E68" s="22"/>
      <c r="F68" s="22">
        <v>5501173</v>
      </c>
      <c r="G68" s="22">
        <f t="shared" si="0"/>
        <v>4965358.7498000003</v>
      </c>
      <c r="H68" s="22">
        <f t="shared" si="1"/>
        <v>5259.8582110359002</v>
      </c>
      <c r="I68" s="22">
        <v>4015856</v>
      </c>
      <c r="J68" s="22">
        <f t="shared" si="2"/>
        <v>3624711.6256000004</v>
      </c>
      <c r="K68" s="22">
        <f t="shared" si="3"/>
        <v>3839.696216777365</v>
      </c>
      <c r="L68" s="22">
        <v>0</v>
      </c>
      <c r="M68" s="11"/>
      <c r="N68" s="25"/>
      <c r="O68" s="28"/>
      <c r="P68" s="11"/>
    </row>
    <row r="69" spans="1:16">
      <c r="A69" s="9">
        <v>3600</v>
      </c>
      <c r="B69" s="18" t="s">
        <v>72</v>
      </c>
      <c r="C69" s="30">
        <v>2692.13</v>
      </c>
      <c r="D69" s="22">
        <v>14867719</v>
      </c>
      <c r="E69" s="22"/>
      <c r="F69" s="22">
        <v>15215367</v>
      </c>
      <c r="G69" s="22">
        <f t="shared" si="0"/>
        <v>13733390.2542</v>
      </c>
      <c r="H69" s="22">
        <f t="shared" si="1"/>
        <v>5101.3102094623955</v>
      </c>
      <c r="I69" s="22">
        <v>11505784</v>
      </c>
      <c r="J69" s="22">
        <f t="shared" si="2"/>
        <v>10385120.638400001</v>
      </c>
      <c r="K69" s="22">
        <f t="shared" si="3"/>
        <v>3857.5851234524339</v>
      </c>
      <c r="L69" s="22">
        <v>0</v>
      </c>
      <c r="M69" s="11"/>
      <c r="N69" s="25"/>
      <c r="O69" s="28"/>
      <c r="P69" s="11"/>
    </row>
    <row r="70" spans="1:16">
      <c r="A70" s="9">
        <v>3620</v>
      </c>
      <c r="B70" s="18" t="s">
        <v>73</v>
      </c>
      <c r="C70" s="30">
        <v>3994.59</v>
      </c>
      <c r="D70" s="22">
        <v>22060762</v>
      </c>
      <c r="E70" s="22"/>
      <c r="F70" s="22">
        <v>22516929</v>
      </c>
      <c r="G70" s="22">
        <f t="shared" ref="G70:G133" si="4">SUM(F70*90.26%)</f>
        <v>20323780.115400001</v>
      </c>
      <c r="H70" s="22">
        <f t="shared" ref="H70:H133" si="5">G70/C70</f>
        <v>5087.8263139396031</v>
      </c>
      <c r="I70" s="22">
        <v>16437358</v>
      </c>
      <c r="J70" s="22">
        <f t="shared" ref="J70:J133" si="6">SUM(I70*90.26%)</f>
        <v>14836359.330800001</v>
      </c>
      <c r="K70" s="22">
        <f t="shared" ref="K70:K133" si="7">J70/C70</f>
        <v>3714.1131707634577</v>
      </c>
      <c r="L70" s="22">
        <v>0</v>
      </c>
      <c r="M70" s="11"/>
      <c r="N70" s="25"/>
      <c r="O70" s="28"/>
      <c r="P70" s="11"/>
    </row>
    <row r="71" spans="1:16">
      <c r="A71" s="9">
        <v>3700</v>
      </c>
      <c r="B71" s="18" t="s">
        <v>74</v>
      </c>
      <c r="C71" s="30">
        <v>9839.66</v>
      </c>
      <c r="D71" s="22">
        <v>54341097</v>
      </c>
      <c r="E71" s="22"/>
      <c r="F71" s="22">
        <v>55627863</v>
      </c>
      <c r="G71" s="22">
        <f t="shared" si="4"/>
        <v>50209709.143800005</v>
      </c>
      <c r="H71" s="22">
        <f t="shared" si="5"/>
        <v>5102.7890337471017</v>
      </c>
      <c r="I71" s="22">
        <v>42113853</v>
      </c>
      <c r="J71" s="22">
        <f t="shared" si="6"/>
        <v>38011963.717800006</v>
      </c>
      <c r="K71" s="22">
        <f t="shared" si="7"/>
        <v>3863.1379252738416</v>
      </c>
      <c r="L71" s="22">
        <v>0</v>
      </c>
      <c r="M71" s="11"/>
      <c r="N71" s="25"/>
      <c r="O71" s="28"/>
      <c r="P71" s="11"/>
    </row>
    <row r="72" spans="1:16">
      <c r="A72" s="9">
        <v>3800</v>
      </c>
      <c r="B72" s="18" t="s">
        <v>75</v>
      </c>
      <c r="C72" s="30">
        <v>6006.49</v>
      </c>
      <c r="D72" s="22">
        <v>33171802</v>
      </c>
      <c r="E72" s="22"/>
      <c r="F72" s="22">
        <v>34003506</v>
      </c>
      <c r="G72" s="22">
        <f t="shared" si="4"/>
        <v>30691564.515600003</v>
      </c>
      <c r="H72" s="22">
        <f t="shared" si="5"/>
        <v>5109.7337239552562</v>
      </c>
      <c r="I72" s="22">
        <v>26818699</v>
      </c>
      <c r="J72" s="22">
        <f t="shared" si="6"/>
        <v>24206557.717400003</v>
      </c>
      <c r="K72" s="22">
        <f t="shared" si="7"/>
        <v>4030.0670969900898</v>
      </c>
      <c r="L72" s="22">
        <v>0</v>
      </c>
      <c r="M72" s="11"/>
      <c r="N72" s="25"/>
      <c r="O72" s="28"/>
      <c r="P72" s="11"/>
    </row>
    <row r="73" spans="1:16">
      <c r="A73" s="9">
        <v>3820</v>
      </c>
      <c r="B73" s="18" t="s">
        <v>76</v>
      </c>
      <c r="C73" s="30">
        <v>4832.57</v>
      </c>
      <c r="D73" s="22">
        <v>26688641</v>
      </c>
      <c r="E73" s="22"/>
      <c r="F73" s="22">
        <v>28191893</v>
      </c>
      <c r="G73" s="22">
        <f t="shared" si="4"/>
        <v>25446002.621800002</v>
      </c>
      <c r="H73" s="22">
        <f t="shared" si="5"/>
        <v>5265.5217869166927</v>
      </c>
      <c r="I73" s="22">
        <v>20580082</v>
      </c>
      <c r="J73" s="22">
        <f t="shared" si="6"/>
        <v>18575582.0132</v>
      </c>
      <c r="K73" s="22">
        <f t="shared" si="7"/>
        <v>3843.8309249943613</v>
      </c>
      <c r="L73" s="22">
        <v>0</v>
      </c>
      <c r="M73" s="11"/>
      <c r="N73" s="25"/>
      <c r="O73" s="28"/>
      <c r="P73" s="11"/>
    </row>
    <row r="74" spans="1:16">
      <c r="A74" s="9">
        <v>3900</v>
      </c>
      <c r="B74" s="18" t="s">
        <v>77</v>
      </c>
      <c r="C74" s="30">
        <v>1983.13</v>
      </c>
      <c r="D74" s="22">
        <v>10952153</v>
      </c>
      <c r="E74" s="22"/>
      <c r="F74" s="22">
        <v>11355855</v>
      </c>
      <c r="G74" s="22">
        <f t="shared" si="4"/>
        <v>10249794.723000001</v>
      </c>
      <c r="H74" s="22">
        <f t="shared" si="5"/>
        <v>5168.4936050586703</v>
      </c>
      <c r="I74" s="22">
        <v>8345934</v>
      </c>
      <c r="J74" s="22">
        <f t="shared" si="6"/>
        <v>7533040.0284000002</v>
      </c>
      <c r="K74" s="22">
        <f t="shared" si="7"/>
        <v>3798.5608751821615</v>
      </c>
      <c r="L74" s="22">
        <v>0</v>
      </c>
      <c r="M74" s="11"/>
      <c r="N74" s="25"/>
      <c r="O74" s="28"/>
      <c r="P74" s="11"/>
    </row>
    <row r="75" spans="1:16">
      <c r="A75" s="9">
        <v>4000</v>
      </c>
      <c r="B75" s="18" t="s">
        <v>78</v>
      </c>
      <c r="C75" s="30">
        <v>2634.26</v>
      </c>
      <c r="D75" s="22">
        <v>14548122</v>
      </c>
      <c r="E75" s="22"/>
      <c r="F75" s="22">
        <v>15351660</v>
      </c>
      <c r="G75" s="22">
        <f t="shared" si="4"/>
        <v>13856408.316000002</v>
      </c>
      <c r="H75" s="22">
        <f t="shared" si="5"/>
        <v>5260.0761944530914</v>
      </c>
      <c r="I75" s="22">
        <v>12409874</v>
      </c>
      <c r="J75" s="22">
        <f t="shared" si="6"/>
        <v>11201152.272400001</v>
      </c>
      <c r="K75" s="22">
        <f t="shared" si="7"/>
        <v>4252.1058181045155</v>
      </c>
      <c r="L75" s="22">
        <v>0</v>
      </c>
      <c r="M75" s="11"/>
      <c r="N75" s="25"/>
      <c r="O75" s="28"/>
      <c r="P75" s="11"/>
    </row>
    <row r="76" spans="1:16">
      <c r="A76" s="9">
        <v>4100</v>
      </c>
      <c r="B76" s="18" t="s">
        <v>79</v>
      </c>
      <c r="C76" s="30">
        <v>6527.91</v>
      </c>
      <c r="D76" s="22">
        <v>36051427</v>
      </c>
      <c r="E76" s="22"/>
      <c r="F76" s="22">
        <v>37091056</v>
      </c>
      <c r="G76" s="22">
        <f t="shared" si="4"/>
        <v>33478387.145600002</v>
      </c>
      <c r="H76" s="22">
        <f t="shared" si="5"/>
        <v>5128.5001088556683</v>
      </c>
      <c r="I76" s="22">
        <v>29696982</v>
      </c>
      <c r="J76" s="22">
        <f t="shared" si="6"/>
        <v>26804495.953200001</v>
      </c>
      <c r="K76" s="22">
        <f t="shared" si="7"/>
        <v>4106.1374855351869</v>
      </c>
      <c r="L76" s="22">
        <v>0</v>
      </c>
      <c r="M76" s="11"/>
      <c r="N76" s="25"/>
      <c r="O76" s="28"/>
      <c r="P76" s="11"/>
    </row>
    <row r="77" spans="1:16">
      <c r="A77" s="7">
        <v>4111</v>
      </c>
      <c r="B77" s="10" t="s">
        <v>80</v>
      </c>
      <c r="C77" s="30">
        <v>1231.0899999999999</v>
      </c>
      <c r="D77" s="22">
        <v>6798891</v>
      </c>
      <c r="E77" s="22"/>
      <c r="F77" s="22">
        <v>7027251</v>
      </c>
      <c r="G77" s="22">
        <f t="shared" si="4"/>
        <v>6342796.7526000002</v>
      </c>
      <c r="H77" s="22">
        <f t="shared" si="5"/>
        <v>5152.1795746858479</v>
      </c>
      <c r="I77" s="22">
        <v>6089315</v>
      </c>
      <c r="J77" s="22">
        <f t="shared" si="6"/>
        <v>5496215.7190000005</v>
      </c>
      <c r="K77" s="22">
        <f t="shared" si="7"/>
        <v>4464.5117083235191</v>
      </c>
      <c r="L77" s="22">
        <v>0</v>
      </c>
      <c r="M77" s="11"/>
      <c r="N77" s="25"/>
      <c r="O77" s="28"/>
      <c r="P77" s="11"/>
    </row>
    <row r="78" spans="1:16">
      <c r="A78" s="9">
        <v>4120</v>
      </c>
      <c r="B78" s="18" t="s">
        <v>81</v>
      </c>
      <c r="C78" s="30">
        <v>6297.76</v>
      </c>
      <c r="D78" s="22">
        <v>34780387</v>
      </c>
      <c r="E78" s="22"/>
      <c r="F78" s="22">
        <v>35858675</v>
      </c>
      <c r="G78" s="22">
        <f t="shared" si="4"/>
        <v>32366040.055000003</v>
      </c>
      <c r="H78" s="22">
        <f t="shared" si="5"/>
        <v>5139.2939799230207</v>
      </c>
      <c r="I78" s="22">
        <v>26176833</v>
      </c>
      <c r="J78" s="22">
        <f t="shared" si="6"/>
        <v>23627209.465800002</v>
      </c>
      <c r="K78" s="22">
        <f t="shared" si="7"/>
        <v>3751.6846411740048</v>
      </c>
      <c r="L78" s="22">
        <v>0</v>
      </c>
      <c r="M78" s="11"/>
      <c r="N78" s="25"/>
      <c r="O78" s="28"/>
      <c r="P78" s="11"/>
    </row>
    <row r="79" spans="1:16">
      <c r="A79" s="9">
        <v>4200</v>
      </c>
      <c r="B79" s="18" t="s">
        <v>180</v>
      </c>
      <c r="C79" s="30">
        <v>2169.2199999999998</v>
      </c>
      <c r="D79" s="22">
        <v>11979865</v>
      </c>
      <c r="E79" s="22"/>
      <c r="F79" s="22">
        <v>12611098</v>
      </c>
      <c r="G79" s="22">
        <f t="shared" si="4"/>
        <v>11382777.0548</v>
      </c>
      <c r="H79" s="22">
        <f t="shared" si="5"/>
        <v>5247.4055442970293</v>
      </c>
      <c r="I79" s="22">
        <v>9206102</v>
      </c>
      <c r="J79" s="22">
        <f t="shared" si="6"/>
        <v>8309427.6652000006</v>
      </c>
      <c r="K79" s="22">
        <f t="shared" si="7"/>
        <v>3830.606238740193</v>
      </c>
      <c r="L79" s="22">
        <v>0</v>
      </c>
      <c r="M79" s="11"/>
      <c r="N79" s="25"/>
      <c r="O79" s="28"/>
      <c r="P79" s="11"/>
    </row>
    <row r="80" spans="1:16">
      <c r="A80" s="9">
        <v>4220</v>
      </c>
      <c r="B80" s="18" t="s">
        <v>181</v>
      </c>
      <c r="C80" s="30">
        <v>2509.6</v>
      </c>
      <c r="D80" s="22">
        <v>13859668</v>
      </c>
      <c r="E80" s="22"/>
      <c r="F80" s="22">
        <v>14627586</v>
      </c>
      <c r="G80" s="22">
        <f t="shared" si="4"/>
        <v>13202859.123600001</v>
      </c>
      <c r="H80" s="22">
        <f t="shared" si="5"/>
        <v>5260.9416335671031</v>
      </c>
      <c r="I80" s="22">
        <v>11744223</v>
      </c>
      <c r="J80" s="22">
        <f t="shared" si="6"/>
        <v>10600335.6798</v>
      </c>
      <c r="K80" s="22">
        <f t="shared" si="7"/>
        <v>4223.9144404686003</v>
      </c>
      <c r="L80" s="22">
        <v>0</v>
      </c>
      <c r="M80" s="11"/>
      <c r="N80" s="25"/>
      <c r="O80" s="28"/>
      <c r="P80" s="11"/>
    </row>
    <row r="81" spans="1:16">
      <c r="A81" s="9">
        <v>4300</v>
      </c>
      <c r="B81" s="18" t="s">
        <v>84</v>
      </c>
      <c r="C81" s="30">
        <v>2890.03</v>
      </c>
      <c r="D81" s="22">
        <v>15960653</v>
      </c>
      <c r="E81" s="22"/>
      <c r="F81" s="22">
        <v>16355243</v>
      </c>
      <c r="G81" s="22">
        <f t="shared" si="4"/>
        <v>14762242.331800001</v>
      </c>
      <c r="H81" s="22">
        <f t="shared" si="5"/>
        <v>5107.9893052321258</v>
      </c>
      <c r="I81" s="22">
        <v>13722210</v>
      </c>
      <c r="J81" s="22">
        <f t="shared" si="6"/>
        <v>12385666.746000001</v>
      </c>
      <c r="K81" s="22">
        <f t="shared" si="7"/>
        <v>4285.6533482351397</v>
      </c>
      <c r="L81" s="22">
        <v>0</v>
      </c>
      <c r="M81" s="11"/>
      <c r="N81" s="25"/>
      <c r="O81" s="28"/>
      <c r="P81" s="11"/>
    </row>
    <row r="82" spans="1:16">
      <c r="A82" s="9">
        <v>4320</v>
      </c>
      <c r="B82" s="18" t="s">
        <v>85</v>
      </c>
      <c r="C82" s="30">
        <v>2665.95</v>
      </c>
      <c r="D82" s="22">
        <v>14723135</v>
      </c>
      <c r="E82" s="22"/>
      <c r="F82" s="96">
        <v>15250267</v>
      </c>
      <c r="G82" s="22">
        <f t="shared" si="4"/>
        <v>13764890.994200001</v>
      </c>
      <c r="H82" s="22">
        <f t="shared" si="5"/>
        <v>5163.2217386672673</v>
      </c>
      <c r="I82" s="22">
        <v>11132695</v>
      </c>
      <c r="J82" s="22">
        <f t="shared" si="6"/>
        <v>10048370.507000001</v>
      </c>
      <c r="K82" s="22">
        <f t="shared" si="7"/>
        <v>3769.1518996980444</v>
      </c>
      <c r="L82" s="22">
        <v>0</v>
      </c>
      <c r="M82" s="11"/>
      <c r="N82" s="25"/>
      <c r="O82" s="28"/>
      <c r="P82" s="11"/>
    </row>
    <row r="83" spans="1:16">
      <c r="A83" s="9">
        <v>4400</v>
      </c>
      <c r="B83" s="18" t="s">
        <v>86</v>
      </c>
      <c r="C83" s="30">
        <v>4980.66</v>
      </c>
      <c r="D83" s="22">
        <v>27506492</v>
      </c>
      <c r="E83" s="22"/>
      <c r="F83" s="22">
        <v>28185496</v>
      </c>
      <c r="G83" s="22">
        <f t="shared" si="4"/>
        <v>25440228.689600002</v>
      </c>
      <c r="H83" s="22">
        <f t="shared" si="5"/>
        <v>5107.8027188364604</v>
      </c>
      <c r="I83" s="22">
        <v>20575412</v>
      </c>
      <c r="J83" s="22">
        <f t="shared" si="6"/>
        <v>18571366.871200003</v>
      </c>
      <c r="K83" s="22">
        <f t="shared" si="7"/>
        <v>3728.6959702529389</v>
      </c>
      <c r="L83" s="22">
        <v>0</v>
      </c>
      <c r="M83" s="11"/>
      <c r="N83" s="25"/>
      <c r="O83" s="28"/>
      <c r="P83" s="11"/>
    </row>
    <row r="84" spans="1:16">
      <c r="A84" s="9">
        <v>4420</v>
      </c>
      <c r="B84" s="97" t="s">
        <v>87</v>
      </c>
      <c r="C84" s="30">
        <v>3446.21</v>
      </c>
      <c r="D84" s="22">
        <v>19032246</v>
      </c>
      <c r="E84" s="22"/>
      <c r="F84" s="22">
        <v>20088719</v>
      </c>
      <c r="G84" s="22">
        <f t="shared" si="4"/>
        <v>18132077.769400001</v>
      </c>
      <c r="H84" s="22">
        <f t="shared" si="5"/>
        <v>5261.4546906311571</v>
      </c>
      <c r="I84" s="22">
        <v>14664765</v>
      </c>
      <c r="J84" s="22">
        <f t="shared" si="6"/>
        <v>13236416.889</v>
      </c>
      <c r="K84" s="22">
        <f t="shared" si="7"/>
        <v>3840.8619582091633</v>
      </c>
      <c r="L84" s="22">
        <v>0</v>
      </c>
      <c r="M84" s="11"/>
      <c r="N84" s="25"/>
      <c r="O84" s="28"/>
      <c r="P84" s="11"/>
    </row>
    <row r="85" spans="1:16">
      <c r="A85" s="9">
        <v>4500</v>
      </c>
      <c r="B85" s="97" t="s">
        <v>88</v>
      </c>
      <c r="C85" s="30">
        <v>12527.11</v>
      </c>
      <c r="D85" s="22">
        <v>69182969</v>
      </c>
      <c r="E85" s="22"/>
      <c r="F85" s="22">
        <v>70259876</v>
      </c>
      <c r="G85" s="22">
        <f t="shared" si="4"/>
        <v>63416564.077600002</v>
      </c>
      <c r="H85" s="22">
        <f t="shared" si="5"/>
        <v>5062.3459103975301</v>
      </c>
      <c r="I85" s="22">
        <v>51289709</v>
      </c>
      <c r="J85" s="22">
        <f t="shared" si="6"/>
        <v>46294091.343400002</v>
      </c>
      <c r="K85" s="22">
        <f t="shared" si="7"/>
        <v>3695.5124800053645</v>
      </c>
      <c r="L85" s="22">
        <v>0</v>
      </c>
      <c r="M85" s="11"/>
      <c r="N85" s="25"/>
      <c r="O85" s="28"/>
      <c r="P85" s="11"/>
    </row>
    <row r="86" spans="1:16">
      <c r="A86" s="9">
        <v>4520</v>
      </c>
      <c r="B86" s="98" t="s">
        <v>89</v>
      </c>
      <c r="C86" s="30">
        <v>3174.86</v>
      </c>
      <c r="D86" s="22">
        <v>17533672</v>
      </c>
      <c r="E86" s="22"/>
      <c r="F86" s="22">
        <v>18496813</v>
      </c>
      <c r="G86" s="22">
        <f t="shared" si="4"/>
        <v>16695223.413800001</v>
      </c>
      <c r="H86" s="22">
        <f t="shared" si="5"/>
        <v>5258.5699570374754</v>
      </c>
      <c r="I86" s="22">
        <v>13502673</v>
      </c>
      <c r="J86" s="22">
        <f t="shared" si="6"/>
        <v>12187512.649800001</v>
      </c>
      <c r="K86" s="22">
        <f t="shared" si="7"/>
        <v>3838.755929332317</v>
      </c>
      <c r="L86" s="22">
        <v>0</v>
      </c>
      <c r="M86" s="11"/>
      <c r="N86" s="25"/>
      <c r="O86" s="28"/>
      <c r="P86" s="11"/>
    </row>
    <row r="87" spans="1:16">
      <c r="A87" s="9">
        <v>4600</v>
      </c>
      <c r="B87" s="97" t="s">
        <v>90</v>
      </c>
      <c r="C87" s="30">
        <v>1957.36</v>
      </c>
      <c r="D87" s="22">
        <v>10809834</v>
      </c>
      <c r="E87" s="22"/>
      <c r="F87" s="22">
        <v>11262963</v>
      </c>
      <c r="G87" s="22">
        <f t="shared" si="4"/>
        <v>10165950.403800001</v>
      </c>
      <c r="H87" s="22">
        <f t="shared" si="5"/>
        <v>5193.7049923366176</v>
      </c>
      <c r="I87" s="22">
        <v>9022227</v>
      </c>
      <c r="J87" s="22">
        <f t="shared" si="6"/>
        <v>8143462.0902000004</v>
      </c>
      <c r="K87" s="22">
        <f t="shared" si="7"/>
        <v>4160.4314434748849</v>
      </c>
      <c r="L87" s="22">
        <v>0</v>
      </c>
      <c r="M87" s="11"/>
      <c r="N87" s="25"/>
      <c r="O87" s="28"/>
      <c r="P87" s="11"/>
    </row>
    <row r="88" spans="1:16">
      <c r="A88" s="9">
        <v>4620</v>
      </c>
      <c r="B88" s="97" t="s">
        <v>91</v>
      </c>
      <c r="C88" s="30">
        <v>1577.19</v>
      </c>
      <c r="D88" s="22">
        <v>8710284</v>
      </c>
      <c r="E88" s="22"/>
      <c r="F88" s="22">
        <v>9008504</v>
      </c>
      <c r="G88" s="22">
        <f t="shared" si="4"/>
        <v>8131075.7104000002</v>
      </c>
      <c r="H88" s="22">
        <f t="shared" si="5"/>
        <v>5155.4192648951612</v>
      </c>
      <c r="I88" s="22">
        <v>7043124</v>
      </c>
      <c r="J88" s="22">
        <f t="shared" si="6"/>
        <v>6357123.7224000003</v>
      </c>
      <c r="K88" s="22">
        <f t="shared" si="7"/>
        <v>4030.6644870941359</v>
      </c>
      <c r="L88" s="22">
        <v>0</v>
      </c>
      <c r="M88" s="11"/>
      <c r="N88" s="25"/>
      <c r="O88" s="28"/>
      <c r="P88" s="11"/>
    </row>
    <row r="89" spans="1:16">
      <c r="A89" s="9">
        <v>4700</v>
      </c>
      <c r="B89" s="98" t="s">
        <v>92</v>
      </c>
      <c r="C89" s="30">
        <v>2836.32</v>
      </c>
      <c r="D89" s="22">
        <v>15664031</v>
      </c>
      <c r="E89" s="22"/>
      <c r="F89" s="22">
        <v>16380036</v>
      </c>
      <c r="G89" s="22">
        <f t="shared" si="4"/>
        <v>14784620.493600002</v>
      </c>
      <c r="H89" s="22">
        <f t="shared" si="5"/>
        <v>5212.6066500253855</v>
      </c>
      <c r="I89" s="22">
        <v>11957426</v>
      </c>
      <c r="J89" s="22">
        <f t="shared" si="6"/>
        <v>10792772.707600001</v>
      </c>
      <c r="K89" s="22">
        <f t="shared" si="7"/>
        <v>3805.2027654143399</v>
      </c>
      <c r="L89" s="22">
        <v>0</v>
      </c>
      <c r="M89" s="11"/>
      <c r="N89" s="25"/>
      <c r="O89" s="28"/>
      <c r="P89" s="11"/>
    </row>
    <row r="90" spans="1:16">
      <c r="A90" s="9">
        <v>4720</v>
      </c>
      <c r="B90" s="18" t="s">
        <v>93</v>
      </c>
      <c r="C90" s="30">
        <v>1215.5</v>
      </c>
      <c r="D90" s="22">
        <v>6712793</v>
      </c>
      <c r="E90" s="22"/>
      <c r="F90" s="22">
        <v>7051881</v>
      </c>
      <c r="G90" s="22">
        <f t="shared" si="4"/>
        <v>6365027.7906000009</v>
      </c>
      <c r="H90" s="22">
        <f t="shared" si="5"/>
        <v>5236.5510412176063</v>
      </c>
      <c r="I90" s="22">
        <v>5229455</v>
      </c>
      <c r="J90" s="22">
        <f t="shared" si="6"/>
        <v>4720106.0830000006</v>
      </c>
      <c r="K90" s="22">
        <f t="shared" si="7"/>
        <v>3883.2629230769235</v>
      </c>
      <c r="L90" s="22">
        <v>0</v>
      </c>
      <c r="M90" s="11"/>
      <c r="N90" s="25"/>
      <c r="O90" s="28"/>
      <c r="P90" s="11"/>
    </row>
    <row r="91" spans="1:16">
      <c r="A91" s="9">
        <v>4800</v>
      </c>
      <c r="B91" s="18" t="s">
        <v>94</v>
      </c>
      <c r="C91" s="30">
        <v>2112.66</v>
      </c>
      <c r="D91" s="22">
        <v>11667503</v>
      </c>
      <c r="E91" s="22"/>
      <c r="F91" s="22">
        <v>11950260</v>
      </c>
      <c r="G91" s="22">
        <f t="shared" si="4"/>
        <v>10786304.676000001</v>
      </c>
      <c r="H91" s="22">
        <f t="shared" si="5"/>
        <v>5105.5563488682519</v>
      </c>
      <c r="I91" s="22">
        <v>8834543</v>
      </c>
      <c r="J91" s="22">
        <f t="shared" si="6"/>
        <v>7974058.5118000004</v>
      </c>
      <c r="K91" s="22">
        <f t="shared" si="7"/>
        <v>3774.4163811498306</v>
      </c>
      <c r="L91" s="22">
        <v>0</v>
      </c>
      <c r="M91" s="11"/>
      <c r="N91" s="25"/>
      <c r="O91" s="28"/>
      <c r="P91" s="11"/>
    </row>
    <row r="92" spans="1:16">
      <c r="A92" s="9">
        <v>4820</v>
      </c>
      <c r="B92" s="18" t="s">
        <v>95</v>
      </c>
      <c r="C92" s="30">
        <v>1117.0899999999999</v>
      </c>
      <c r="D92" s="22">
        <v>6169308</v>
      </c>
      <c r="E92" s="22"/>
      <c r="F92" s="22">
        <v>6506739</v>
      </c>
      <c r="G92" s="22">
        <f t="shared" si="4"/>
        <v>5872982.6214000005</v>
      </c>
      <c r="H92" s="22">
        <f t="shared" si="5"/>
        <v>5257.3943204218112</v>
      </c>
      <c r="I92" s="22">
        <v>4749919</v>
      </c>
      <c r="J92" s="22">
        <f t="shared" si="6"/>
        <v>4287276.8894000007</v>
      </c>
      <c r="K92" s="22">
        <f t="shared" si="7"/>
        <v>3837.8974741515913</v>
      </c>
      <c r="L92" s="22">
        <v>0</v>
      </c>
      <c r="M92" s="11"/>
      <c r="N92" s="25"/>
      <c r="O92" s="28"/>
      <c r="P92" s="11"/>
    </row>
    <row r="93" spans="1:16">
      <c r="A93" s="9">
        <v>4821</v>
      </c>
      <c r="B93" s="18" t="s">
        <v>96</v>
      </c>
      <c r="C93" s="30">
        <v>1578.3</v>
      </c>
      <c r="D93" s="22">
        <v>8716414</v>
      </c>
      <c r="E93" s="22"/>
      <c r="F93" s="22">
        <v>8964379</v>
      </c>
      <c r="G93" s="22">
        <f t="shared" si="4"/>
        <v>8091248.4854000006</v>
      </c>
      <c r="H93" s="22">
        <f t="shared" si="5"/>
        <v>5126.5592633846545</v>
      </c>
      <c r="I93" s="22">
        <v>6919920</v>
      </c>
      <c r="J93" s="22">
        <f t="shared" si="6"/>
        <v>6245919.7920000004</v>
      </c>
      <c r="K93" s="22">
        <f t="shared" si="7"/>
        <v>3957.3717240068431</v>
      </c>
      <c r="L93" s="22">
        <v>0</v>
      </c>
      <c r="M93" s="11"/>
      <c r="N93" s="25"/>
      <c r="O93" s="28"/>
      <c r="P93" s="11"/>
    </row>
    <row r="94" spans="1:16">
      <c r="A94" s="9">
        <v>4900</v>
      </c>
      <c r="B94" s="18" t="s">
        <v>182</v>
      </c>
      <c r="C94" s="30">
        <v>213.54</v>
      </c>
      <c r="D94" s="22">
        <v>1179309</v>
      </c>
      <c r="E94" s="22"/>
      <c r="F94" s="22">
        <v>1246132</v>
      </c>
      <c r="G94" s="22">
        <f t="shared" si="4"/>
        <v>1124758.7432000001</v>
      </c>
      <c r="H94" s="22">
        <f t="shared" si="5"/>
        <v>5267.2040048702829</v>
      </c>
      <c r="I94" s="22">
        <v>909676</v>
      </c>
      <c r="J94" s="22">
        <f t="shared" si="6"/>
        <v>821073.55760000006</v>
      </c>
      <c r="K94" s="22">
        <f t="shared" si="7"/>
        <v>3845.0574018919178</v>
      </c>
      <c r="L94" s="22">
        <v>623829</v>
      </c>
      <c r="M94" s="11"/>
      <c r="N94" s="25"/>
      <c r="O94" s="28"/>
      <c r="P94" s="11"/>
    </row>
    <row r="95" spans="1:16">
      <c r="A95" s="9">
        <v>4920</v>
      </c>
      <c r="B95" s="18" t="s">
        <v>183</v>
      </c>
      <c r="C95" s="30">
        <v>985.73</v>
      </c>
      <c r="D95" s="22">
        <v>5443852</v>
      </c>
      <c r="E95" s="22"/>
      <c r="F95" s="22">
        <v>5652330</v>
      </c>
      <c r="G95" s="22">
        <f t="shared" si="4"/>
        <v>5101793.0580000002</v>
      </c>
      <c r="H95" s="22">
        <f t="shared" si="5"/>
        <v>5175.6495774705045</v>
      </c>
      <c r="I95" s="22">
        <v>4903612</v>
      </c>
      <c r="J95" s="22">
        <f t="shared" si="6"/>
        <v>4426000.1912000002</v>
      </c>
      <c r="K95" s="22">
        <f t="shared" si="7"/>
        <v>4490.073540624715</v>
      </c>
      <c r="L95" s="22">
        <v>0</v>
      </c>
      <c r="M95" s="11"/>
      <c r="N95" s="25"/>
      <c r="O95" s="28"/>
      <c r="P95" s="11"/>
    </row>
    <row r="96" spans="1:16">
      <c r="A96" s="9">
        <v>5000</v>
      </c>
      <c r="B96" s="18" t="s">
        <v>98</v>
      </c>
      <c r="C96" s="30">
        <v>2994.24</v>
      </c>
      <c r="D96" s="22">
        <v>16536169</v>
      </c>
      <c r="E96" s="22"/>
      <c r="F96" s="22">
        <v>17075451</v>
      </c>
      <c r="G96" s="22">
        <f t="shared" si="4"/>
        <v>15412302.072600001</v>
      </c>
      <c r="H96" s="22">
        <f t="shared" si="5"/>
        <v>5147.3168725953838</v>
      </c>
      <c r="I96" s="22">
        <v>14330941</v>
      </c>
      <c r="J96" s="22">
        <f t="shared" si="6"/>
        <v>12935107.346600002</v>
      </c>
      <c r="K96" s="22">
        <f t="shared" si="7"/>
        <v>4319.9968428048533</v>
      </c>
      <c r="L96" s="22">
        <v>0</v>
      </c>
      <c r="M96" s="11"/>
      <c r="N96" s="25"/>
      <c r="O96" s="28"/>
      <c r="P96" s="11"/>
    </row>
    <row r="97" spans="1:16">
      <c r="A97" s="9">
        <v>5020</v>
      </c>
      <c r="B97" s="18" t="s">
        <v>99</v>
      </c>
      <c r="C97" s="30">
        <v>946.7</v>
      </c>
      <c r="D97" s="22">
        <v>5228302</v>
      </c>
      <c r="E97" s="22"/>
      <c r="F97" s="22">
        <v>5511888</v>
      </c>
      <c r="G97" s="22">
        <f t="shared" si="4"/>
        <v>4975030.1088000005</v>
      </c>
      <c r="H97" s="22">
        <f t="shared" si="5"/>
        <v>5255.12845547692</v>
      </c>
      <c r="I97" s="22">
        <v>4046704</v>
      </c>
      <c r="J97" s="22">
        <f t="shared" si="6"/>
        <v>3652555.0304</v>
      </c>
      <c r="K97" s="22">
        <f t="shared" si="7"/>
        <v>3858.1969265870921</v>
      </c>
      <c r="L97" s="22">
        <v>0</v>
      </c>
      <c r="M97" s="11"/>
      <c r="N97" s="25"/>
      <c r="O97" s="28"/>
      <c r="P97" s="11"/>
    </row>
    <row r="98" spans="1:16">
      <c r="A98" s="9">
        <v>5100</v>
      </c>
      <c r="B98" s="18" t="s">
        <v>100</v>
      </c>
      <c r="C98" s="30">
        <v>1627.98</v>
      </c>
      <c r="D98" s="22">
        <v>8990780</v>
      </c>
      <c r="E98" s="22"/>
      <c r="F98" s="22">
        <v>9211960</v>
      </c>
      <c r="G98" s="22">
        <f t="shared" si="4"/>
        <v>8314715.0960000008</v>
      </c>
      <c r="H98" s="22">
        <f t="shared" si="5"/>
        <v>5107.3815992825466</v>
      </c>
      <c r="I98" s="22">
        <v>7662519</v>
      </c>
      <c r="J98" s="22">
        <f t="shared" si="6"/>
        <v>6916189.6494000005</v>
      </c>
      <c r="K98" s="22">
        <f t="shared" si="7"/>
        <v>4248.3259311539459</v>
      </c>
      <c r="L98" s="22">
        <v>0</v>
      </c>
      <c r="M98" s="11"/>
      <c r="N98" s="25"/>
      <c r="O98" s="28"/>
      <c r="P98" s="11"/>
    </row>
    <row r="99" spans="1:16">
      <c r="A99" s="9">
        <v>5130</v>
      </c>
      <c r="B99" s="18" t="s">
        <v>101</v>
      </c>
      <c r="C99" s="30">
        <v>940.5</v>
      </c>
      <c r="D99" s="22">
        <v>5194062</v>
      </c>
      <c r="E99" s="22"/>
      <c r="F99" s="22">
        <v>5464669</v>
      </c>
      <c r="G99" s="22">
        <f t="shared" si="4"/>
        <v>4932410.2394000003</v>
      </c>
      <c r="H99" s="22">
        <f t="shared" si="5"/>
        <v>5244.4553316321108</v>
      </c>
      <c r="I99" s="22">
        <v>4239399</v>
      </c>
      <c r="J99" s="22">
        <f t="shared" si="6"/>
        <v>3826481.5374000003</v>
      </c>
      <c r="K99" s="22">
        <f t="shared" si="7"/>
        <v>4068.5609116427436</v>
      </c>
      <c r="L99" s="22">
        <v>0</v>
      </c>
      <c r="M99" s="11"/>
      <c r="N99" s="25"/>
      <c r="O99" s="28"/>
      <c r="P99" s="11"/>
    </row>
    <row r="100" spans="1:16">
      <c r="A100" s="7">
        <v>5131</v>
      </c>
      <c r="B100" s="10" t="s">
        <v>102</v>
      </c>
      <c r="C100" s="30">
        <v>916.56</v>
      </c>
      <c r="D100" s="22">
        <v>5061849</v>
      </c>
      <c r="E100" s="22"/>
      <c r="F100" s="22">
        <v>5209302</v>
      </c>
      <c r="G100" s="22">
        <f t="shared" si="4"/>
        <v>4701915.9852</v>
      </c>
      <c r="H100" s="22">
        <f t="shared" si="5"/>
        <v>5129.9598337261068</v>
      </c>
      <c r="I100" s="22">
        <v>4654640</v>
      </c>
      <c r="J100" s="22">
        <f t="shared" si="6"/>
        <v>4201278.0640000002</v>
      </c>
      <c r="K100" s="22">
        <f t="shared" si="7"/>
        <v>4583.7458147857214</v>
      </c>
      <c r="L100" s="22">
        <v>0</v>
      </c>
      <c r="M100" s="11"/>
      <c r="N100" s="25"/>
      <c r="O100" s="28"/>
      <c r="P100" s="11"/>
    </row>
    <row r="101" spans="1:16">
      <c r="A101" s="9">
        <v>5200</v>
      </c>
      <c r="B101" s="18" t="s">
        <v>103</v>
      </c>
      <c r="C101" s="30">
        <v>1449.89</v>
      </c>
      <c r="D101" s="22">
        <v>8007250</v>
      </c>
      <c r="E101" s="22"/>
      <c r="F101" s="22">
        <v>8444916</v>
      </c>
      <c r="G101" s="22">
        <f t="shared" si="4"/>
        <v>7622381.1816000007</v>
      </c>
      <c r="H101" s="22">
        <f t="shared" si="5"/>
        <v>5257.2134310878755</v>
      </c>
      <c r="I101" s="22">
        <v>6562108</v>
      </c>
      <c r="J101" s="22">
        <f t="shared" si="6"/>
        <v>5922958.6808000002</v>
      </c>
      <c r="K101" s="22">
        <f t="shared" si="7"/>
        <v>4085.1089950272089</v>
      </c>
      <c r="L101" s="22">
        <v>0</v>
      </c>
      <c r="M101" s="11"/>
      <c r="N101" s="25"/>
      <c r="O101" s="28"/>
      <c r="P101" s="11"/>
    </row>
    <row r="102" spans="1:16">
      <c r="A102" s="9">
        <v>5321</v>
      </c>
      <c r="B102" s="18" t="s">
        <v>184</v>
      </c>
      <c r="C102" s="30">
        <v>4692.54</v>
      </c>
      <c r="D102" s="22">
        <v>25915303</v>
      </c>
      <c r="E102" s="22"/>
      <c r="F102" s="22">
        <v>26841995</v>
      </c>
      <c r="G102" s="22">
        <f t="shared" si="4"/>
        <v>24227584.687000003</v>
      </c>
      <c r="H102" s="22">
        <f t="shared" si="5"/>
        <v>5163.0001421405041</v>
      </c>
      <c r="I102" s="22">
        <v>19594656</v>
      </c>
      <c r="J102" s="22">
        <f t="shared" si="6"/>
        <v>17686136.505600002</v>
      </c>
      <c r="K102" s="22">
        <f t="shared" si="7"/>
        <v>3768.990036440819</v>
      </c>
      <c r="L102" s="22">
        <v>0</v>
      </c>
      <c r="M102" s="11"/>
      <c r="N102" s="25"/>
      <c r="O102" s="28"/>
      <c r="P102" s="11"/>
    </row>
    <row r="103" spans="1:16">
      <c r="A103" s="9">
        <v>5411</v>
      </c>
      <c r="B103" s="18" t="s">
        <v>105</v>
      </c>
      <c r="C103" s="30">
        <v>1345.02</v>
      </c>
      <c r="D103" s="22">
        <v>7428088</v>
      </c>
      <c r="E103" s="22"/>
      <c r="F103" s="22">
        <v>7825715</v>
      </c>
      <c r="G103" s="22">
        <f t="shared" si="4"/>
        <v>7063490.3590000002</v>
      </c>
      <c r="H103" s="22">
        <f t="shared" si="5"/>
        <v>5251.5876039018012</v>
      </c>
      <c r="I103" s="22">
        <v>5981725</v>
      </c>
      <c r="J103" s="22">
        <f t="shared" si="6"/>
        <v>5399104.9850000003</v>
      </c>
      <c r="K103" s="22">
        <f t="shared" si="7"/>
        <v>4014.1447599292205</v>
      </c>
      <c r="L103" s="22">
        <v>0</v>
      </c>
      <c r="M103" s="11"/>
      <c r="N103" s="25"/>
      <c r="O103" s="28"/>
      <c r="P103" s="11"/>
    </row>
    <row r="104" spans="1:16">
      <c r="A104" s="9">
        <v>5412</v>
      </c>
      <c r="B104" s="18" t="s">
        <v>106</v>
      </c>
      <c r="C104" s="30">
        <v>4027.52</v>
      </c>
      <c r="D104" s="22">
        <v>22242624</v>
      </c>
      <c r="E104" s="22"/>
      <c r="F104" s="22">
        <v>23115747</v>
      </c>
      <c r="G104" s="22">
        <f t="shared" si="4"/>
        <v>20864273.242200002</v>
      </c>
      <c r="H104" s="22">
        <f t="shared" si="5"/>
        <v>5180.4269729759262</v>
      </c>
      <c r="I104" s="22">
        <v>18083793</v>
      </c>
      <c r="J104" s="22">
        <f t="shared" si="6"/>
        <v>16322431.561800001</v>
      </c>
      <c r="K104" s="22">
        <f t="shared" si="7"/>
        <v>4052.7251414766411</v>
      </c>
      <c r="L104" s="22">
        <v>0</v>
      </c>
      <c r="M104" s="11"/>
      <c r="N104" s="25"/>
      <c r="O104" s="28"/>
      <c r="P104" s="11"/>
    </row>
    <row r="105" spans="1:16">
      <c r="A105" s="9">
        <v>5500</v>
      </c>
      <c r="B105" s="18" t="s">
        <v>107</v>
      </c>
      <c r="C105" s="30">
        <v>2972.15</v>
      </c>
      <c r="D105" s="22">
        <v>16414174</v>
      </c>
      <c r="E105" s="22"/>
      <c r="F105" s="22">
        <v>17068878</v>
      </c>
      <c r="G105" s="22">
        <f t="shared" si="4"/>
        <v>15406369.282800002</v>
      </c>
      <c r="H105" s="22">
        <f t="shared" si="5"/>
        <v>5183.577303568125</v>
      </c>
      <c r="I105" s="22">
        <v>14228986</v>
      </c>
      <c r="J105" s="22">
        <f t="shared" si="6"/>
        <v>12843082.763600001</v>
      </c>
      <c r="K105" s="22">
        <f t="shared" si="7"/>
        <v>4321.1421912083852</v>
      </c>
      <c r="L105" s="22">
        <v>0</v>
      </c>
      <c r="M105" s="11"/>
      <c r="N105" s="25"/>
      <c r="O105" s="28"/>
      <c r="P105" s="11"/>
    </row>
    <row r="106" spans="1:16">
      <c r="A106" s="9">
        <v>5520</v>
      </c>
      <c r="B106" s="18" t="s">
        <v>108</v>
      </c>
      <c r="C106" s="30">
        <v>3036.81</v>
      </c>
      <c r="D106" s="22">
        <v>16771269</v>
      </c>
      <c r="E106" s="22"/>
      <c r="F106" s="22">
        <v>17768927</v>
      </c>
      <c r="G106" s="22">
        <f t="shared" si="4"/>
        <v>16038233.510200001</v>
      </c>
      <c r="H106" s="22">
        <f t="shared" si="5"/>
        <v>5281.2765731804102</v>
      </c>
      <c r="I106" s="22">
        <v>13557164</v>
      </c>
      <c r="J106" s="22">
        <f t="shared" si="6"/>
        <v>12236696.226400001</v>
      </c>
      <c r="K106" s="22">
        <f t="shared" si="7"/>
        <v>4029.4573010494569</v>
      </c>
      <c r="L106" s="22">
        <v>0</v>
      </c>
      <c r="M106" s="11"/>
      <c r="N106" s="25"/>
      <c r="O106" s="28"/>
      <c r="P106" s="11"/>
    </row>
    <row r="107" spans="1:16">
      <c r="A107" s="9">
        <v>5530</v>
      </c>
      <c r="B107" s="18" t="s">
        <v>109</v>
      </c>
      <c r="C107" s="30">
        <v>1757.82</v>
      </c>
      <c r="D107" s="22">
        <v>9707842</v>
      </c>
      <c r="E107" s="22"/>
      <c r="F107" s="22">
        <v>10006062</v>
      </c>
      <c r="G107" s="22">
        <f t="shared" si="4"/>
        <v>9031471.5612000003</v>
      </c>
      <c r="H107" s="22">
        <f t="shared" si="5"/>
        <v>5137.8818998532279</v>
      </c>
      <c r="I107" s="22">
        <v>7485346</v>
      </c>
      <c r="J107" s="22">
        <f t="shared" si="6"/>
        <v>6756273.2996000005</v>
      </c>
      <c r="K107" s="22">
        <f t="shared" si="7"/>
        <v>3843.5524112821568</v>
      </c>
      <c r="L107" s="22">
        <v>0</v>
      </c>
      <c r="M107" s="11"/>
      <c r="N107" s="25"/>
      <c r="O107" s="28"/>
      <c r="P107" s="11"/>
    </row>
    <row r="108" spans="1:16">
      <c r="A108" s="9">
        <v>5600</v>
      </c>
      <c r="B108" s="18" t="s">
        <v>110</v>
      </c>
      <c r="C108" s="30">
        <v>978.54</v>
      </c>
      <c r="D108" s="22">
        <v>5404144</v>
      </c>
      <c r="E108" s="22"/>
      <c r="F108" s="22">
        <v>5608756</v>
      </c>
      <c r="G108" s="22">
        <f t="shared" si="4"/>
        <v>5062463.1655999999</v>
      </c>
      <c r="H108" s="22">
        <f t="shared" si="5"/>
        <v>5173.4861790013692</v>
      </c>
      <c r="I108" s="22">
        <v>4094392</v>
      </c>
      <c r="J108" s="22">
        <f t="shared" si="6"/>
        <v>3695598.2192000002</v>
      </c>
      <c r="K108" s="22">
        <f t="shared" si="7"/>
        <v>3776.6450213583507</v>
      </c>
      <c r="L108" s="22">
        <v>0</v>
      </c>
      <c r="M108" s="11"/>
      <c r="N108" s="25"/>
      <c r="O108" s="28"/>
      <c r="P108" s="11"/>
    </row>
    <row r="109" spans="1:16">
      <c r="A109" s="9">
        <v>5620</v>
      </c>
      <c r="B109" s="18" t="s">
        <v>111</v>
      </c>
      <c r="C109" s="30">
        <v>634.77</v>
      </c>
      <c r="D109" s="22">
        <v>3505619</v>
      </c>
      <c r="E109" s="22"/>
      <c r="F109" s="22">
        <v>3629049</v>
      </c>
      <c r="G109" s="22">
        <f t="shared" si="4"/>
        <v>3275579.6274000001</v>
      </c>
      <c r="H109" s="22">
        <f t="shared" si="5"/>
        <v>5160.2621853584769</v>
      </c>
      <c r="I109" s="22">
        <v>3079408</v>
      </c>
      <c r="J109" s="22">
        <f t="shared" si="6"/>
        <v>2779473.6608000002</v>
      </c>
      <c r="K109" s="22">
        <f t="shared" si="7"/>
        <v>4378.7098646753948</v>
      </c>
      <c r="L109" s="22">
        <v>0</v>
      </c>
      <c r="M109" s="11"/>
      <c r="N109" s="25"/>
      <c r="O109" s="28"/>
      <c r="P109" s="11"/>
    </row>
    <row r="110" spans="1:16">
      <c r="A110" s="9">
        <v>5711</v>
      </c>
      <c r="B110" s="18" t="s">
        <v>112</v>
      </c>
      <c r="C110" s="30">
        <v>2318.96</v>
      </c>
      <c r="D110" s="22">
        <v>12806828</v>
      </c>
      <c r="E110" s="22"/>
      <c r="F110" s="22">
        <v>13199485</v>
      </c>
      <c r="G110" s="22">
        <f t="shared" si="4"/>
        <v>11913855.161</v>
      </c>
      <c r="H110" s="22">
        <f t="shared" si="5"/>
        <v>5137.5854525304449</v>
      </c>
      <c r="I110" s="22">
        <v>11326954</v>
      </c>
      <c r="J110" s="22">
        <f t="shared" si="6"/>
        <v>10223708.680400001</v>
      </c>
      <c r="K110" s="22">
        <f t="shared" si="7"/>
        <v>4408.7473179356266</v>
      </c>
      <c r="L110" s="22">
        <v>0</v>
      </c>
      <c r="M110" s="11"/>
      <c r="N110" s="25"/>
      <c r="O110" s="28"/>
      <c r="P110" s="11"/>
    </row>
    <row r="111" spans="1:16">
      <c r="A111" s="9">
        <v>5712</v>
      </c>
      <c r="B111" s="18" t="s">
        <v>113</v>
      </c>
      <c r="C111" s="30">
        <v>1579.41</v>
      </c>
      <c r="D111" s="22">
        <v>8722544</v>
      </c>
      <c r="E111" s="22"/>
      <c r="F111" s="22">
        <v>9194450</v>
      </c>
      <c r="G111" s="22">
        <f t="shared" si="4"/>
        <v>8298910.5700000003</v>
      </c>
      <c r="H111" s="22">
        <f t="shared" si="5"/>
        <v>5254.4371442500678</v>
      </c>
      <c r="I111" s="22">
        <v>6742842</v>
      </c>
      <c r="J111" s="22">
        <f t="shared" si="6"/>
        <v>6086089.1892000008</v>
      </c>
      <c r="K111" s="22">
        <f t="shared" si="7"/>
        <v>3853.3941086861555</v>
      </c>
      <c r="L111" s="22">
        <v>0</v>
      </c>
      <c r="M111" s="11"/>
      <c r="N111" s="25"/>
      <c r="O111" s="28"/>
      <c r="P111" s="11"/>
    </row>
    <row r="112" spans="1:16">
      <c r="A112" s="9">
        <v>5720</v>
      </c>
      <c r="B112" s="18" t="s">
        <v>114</v>
      </c>
      <c r="C112" s="30">
        <v>2324.9</v>
      </c>
      <c r="D112" s="22">
        <v>12839632</v>
      </c>
      <c r="E112" s="22"/>
      <c r="F112" s="22">
        <v>13554256</v>
      </c>
      <c r="G112" s="22">
        <f t="shared" si="4"/>
        <v>12234071.465600001</v>
      </c>
      <c r="H112" s="22">
        <f t="shared" si="5"/>
        <v>5262.1925526259192</v>
      </c>
      <c r="I112" s="22">
        <v>10065268</v>
      </c>
      <c r="J112" s="22">
        <f t="shared" si="6"/>
        <v>9084910.8968000002</v>
      </c>
      <c r="K112" s="22">
        <f t="shared" si="7"/>
        <v>3907.6566290163018</v>
      </c>
      <c r="L112" s="22">
        <v>0</v>
      </c>
      <c r="M112" s="11"/>
      <c r="N112" s="25"/>
      <c r="O112" s="28"/>
      <c r="P112" s="11"/>
    </row>
    <row r="113" spans="1:16">
      <c r="A113" s="9">
        <v>5800</v>
      </c>
      <c r="B113" s="18" t="s">
        <v>115</v>
      </c>
      <c r="C113" s="30">
        <v>3442.2</v>
      </c>
      <c r="D113" s="22">
        <v>19010100</v>
      </c>
      <c r="E113" s="22"/>
      <c r="F113" s="22">
        <v>19556285</v>
      </c>
      <c r="G113" s="22">
        <f t="shared" si="4"/>
        <v>17651502.841000002</v>
      </c>
      <c r="H113" s="22">
        <f t="shared" si="5"/>
        <v>5127.9713093370528</v>
      </c>
      <c r="I113" s="22">
        <v>17091581</v>
      </c>
      <c r="J113" s="22">
        <f t="shared" si="6"/>
        <v>15426861.010600001</v>
      </c>
      <c r="K113" s="22">
        <f t="shared" si="7"/>
        <v>4481.6864245540646</v>
      </c>
      <c r="L113" s="22">
        <v>0</v>
      </c>
      <c r="M113" s="11"/>
      <c r="N113" s="25"/>
      <c r="O113" s="28"/>
      <c r="P113" s="11"/>
    </row>
    <row r="114" spans="1:16">
      <c r="A114" s="9">
        <v>5820</v>
      </c>
      <c r="B114" s="18" t="s">
        <v>116</v>
      </c>
      <c r="C114" s="30">
        <v>2132.23</v>
      </c>
      <c r="D114" s="22">
        <v>11775581</v>
      </c>
      <c r="E114" s="22"/>
      <c r="F114" s="22">
        <v>12140073</v>
      </c>
      <c r="G114" s="22">
        <f t="shared" si="4"/>
        <v>10957629.889800001</v>
      </c>
      <c r="H114" s="22">
        <f t="shared" si="5"/>
        <v>5139.046861642506</v>
      </c>
      <c r="I114" s="22">
        <v>10267170</v>
      </c>
      <c r="J114" s="22">
        <f t="shared" si="6"/>
        <v>9267147.6420000009</v>
      </c>
      <c r="K114" s="22">
        <f t="shared" si="7"/>
        <v>4346.2232695347129</v>
      </c>
      <c r="L114" s="22">
        <v>0</v>
      </c>
      <c r="M114" s="11"/>
      <c r="N114" s="25"/>
      <c r="O114" s="28"/>
      <c r="P114" s="11"/>
    </row>
    <row r="115" spans="1:16">
      <c r="A115" s="9">
        <v>5900</v>
      </c>
      <c r="B115" s="18" t="s">
        <v>117</v>
      </c>
      <c r="C115" s="30">
        <v>2222.34</v>
      </c>
      <c r="D115" s="22">
        <v>12273228</v>
      </c>
      <c r="E115" s="22"/>
      <c r="F115" s="22">
        <v>12665333</v>
      </c>
      <c r="G115" s="22">
        <f t="shared" si="4"/>
        <v>11431729.5658</v>
      </c>
      <c r="H115" s="22">
        <f t="shared" si="5"/>
        <v>5144.0056723093676</v>
      </c>
      <c r="I115" s="22">
        <v>10868786</v>
      </c>
      <c r="J115" s="22">
        <f t="shared" si="6"/>
        <v>9810166.2436000016</v>
      </c>
      <c r="K115" s="22">
        <f t="shared" si="7"/>
        <v>4414.3408495549738</v>
      </c>
      <c r="L115" s="22">
        <v>0</v>
      </c>
      <c r="M115" s="11"/>
      <c r="N115" s="25"/>
      <c r="O115" s="28"/>
      <c r="P115" s="11"/>
    </row>
    <row r="116" spans="1:16">
      <c r="A116" s="9">
        <v>5920</v>
      </c>
      <c r="B116" s="18" t="s">
        <v>118</v>
      </c>
      <c r="C116" s="30">
        <v>734.06</v>
      </c>
      <c r="D116" s="22">
        <v>4053964</v>
      </c>
      <c r="E116" s="22"/>
      <c r="F116" s="22">
        <v>4193410</v>
      </c>
      <c r="G116" s="22">
        <f t="shared" si="4"/>
        <v>3784971.8660000004</v>
      </c>
      <c r="H116" s="22">
        <f t="shared" si="5"/>
        <v>5156.2159305778832</v>
      </c>
      <c r="I116" s="22">
        <v>3061189</v>
      </c>
      <c r="J116" s="22">
        <f t="shared" si="6"/>
        <v>2763029.1914000004</v>
      </c>
      <c r="K116" s="22">
        <f t="shared" si="7"/>
        <v>3764.0372604419267</v>
      </c>
      <c r="L116" s="22">
        <v>0</v>
      </c>
      <c r="M116" s="11"/>
      <c r="N116" s="25"/>
      <c r="O116" s="28"/>
      <c r="P116" s="11"/>
    </row>
    <row r="117" spans="1:16">
      <c r="A117" s="7">
        <v>5921</v>
      </c>
      <c r="B117" s="10" t="s">
        <v>119</v>
      </c>
      <c r="C117" s="30">
        <v>1222.17</v>
      </c>
      <c r="D117" s="22">
        <v>6749629</v>
      </c>
      <c r="E117" s="22"/>
      <c r="F117" s="22">
        <v>6890731</v>
      </c>
      <c r="G117" s="22">
        <f t="shared" si="4"/>
        <v>6219573.8006000007</v>
      </c>
      <c r="H117" s="22">
        <f t="shared" si="5"/>
        <v>5088.9596378572542</v>
      </c>
      <c r="I117" s="22">
        <v>5727514</v>
      </c>
      <c r="J117" s="22">
        <f t="shared" si="6"/>
        <v>5169654.1364000002</v>
      </c>
      <c r="K117" s="22">
        <f t="shared" si="7"/>
        <v>4229.8977526857961</v>
      </c>
      <c r="L117" s="22">
        <v>0</v>
      </c>
      <c r="M117" s="11"/>
      <c r="N117" s="25"/>
      <c r="O117" s="28"/>
      <c r="P117" s="11"/>
    </row>
    <row r="118" spans="1:16">
      <c r="A118" s="7">
        <v>6000</v>
      </c>
      <c r="B118" s="10" t="s">
        <v>120</v>
      </c>
      <c r="C118" s="30">
        <v>966.81</v>
      </c>
      <c r="D118" s="22">
        <v>5339363</v>
      </c>
      <c r="E118" s="22"/>
      <c r="F118" s="22">
        <v>5629023</v>
      </c>
      <c r="G118" s="22">
        <f t="shared" si="4"/>
        <v>5080756.1598000005</v>
      </c>
      <c r="H118" s="22">
        <f t="shared" si="5"/>
        <v>5255.1754324014037</v>
      </c>
      <c r="I118" s="22">
        <v>4109187</v>
      </c>
      <c r="J118" s="22">
        <f t="shared" si="6"/>
        <v>3708952.1862000003</v>
      </c>
      <c r="K118" s="22">
        <f t="shared" si="7"/>
        <v>3836.2782617060234</v>
      </c>
      <c r="L118" s="22">
        <v>0</v>
      </c>
      <c r="M118" s="11"/>
      <c r="N118" s="25"/>
      <c r="O118" s="28"/>
      <c r="P118" s="11"/>
    </row>
    <row r="119" spans="1:16">
      <c r="A119" s="9">
        <v>6100</v>
      </c>
      <c r="B119" s="18" t="s">
        <v>121</v>
      </c>
      <c r="C119" s="30">
        <v>17885.5</v>
      </c>
      <c r="D119" s="22">
        <v>98775535</v>
      </c>
      <c r="E119" s="22"/>
      <c r="F119" s="22">
        <v>100657085</v>
      </c>
      <c r="G119" s="22">
        <f t="shared" si="4"/>
        <v>90853084.921000004</v>
      </c>
      <c r="H119" s="22">
        <f t="shared" si="5"/>
        <v>5079.7061821587322</v>
      </c>
      <c r="I119" s="22">
        <v>73479672</v>
      </c>
      <c r="J119" s="22">
        <f t="shared" si="6"/>
        <v>66322751.947200008</v>
      </c>
      <c r="K119" s="22">
        <f t="shared" si="7"/>
        <v>3708.1855104526016</v>
      </c>
      <c r="L119" s="22">
        <v>0</v>
      </c>
      <c r="M119" s="11"/>
      <c r="N119" s="25"/>
      <c r="O119" s="28"/>
      <c r="P119" s="11"/>
    </row>
    <row r="120" spans="1:16">
      <c r="A120" s="7">
        <v>6120</v>
      </c>
      <c r="B120" s="10" t="s">
        <v>122</v>
      </c>
      <c r="C120" s="30">
        <v>3903.46</v>
      </c>
      <c r="D120" s="22">
        <v>21557482</v>
      </c>
      <c r="E120" s="22"/>
      <c r="F120" s="22">
        <v>22202246</v>
      </c>
      <c r="G120" s="22">
        <f t="shared" si="4"/>
        <v>20039747.239600003</v>
      </c>
      <c r="H120" s="22">
        <f t="shared" si="5"/>
        <v>5133.8420887110415</v>
      </c>
      <c r="I120" s="22">
        <v>16586304</v>
      </c>
      <c r="J120" s="22">
        <f t="shared" si="6"/>
        <v>14970797.990400001</v>
      </c>
      <c r="K120" s="22">
        <f t="shared" si="7"/>
        <v>3835.2635842047825</v>
      </c>
      <c r="L120" s="22">
        <v>0</v>
      </c>
      <c r="M120" s="11"/>
      <c r="N120" s="25"/>
      <c r="O120" s="28"/>
      <c r="P120" s="11"/>
    </row>
    <row r="121" spans="1:16">
      <c r="A121" s="9">
        <v>6200</v>
      </c>
      <c r="B121" s="18" t="s">
        <v>123</v>
      </c>
      <c r="C121" s="30">
        <v>3764.66</v>
      </c>
      <c r="D121" s="22">
        <v>20790937</v>
      </c>
      <c r="E121" s="22"/>
      <c r="F121" s="22">
        <v>21912301</v>
      </c>
      <c r="G121" s="22">
        <f t="shared" si="4"/>
        <v>19778042.882600002</v>
      </c>
      <c r="H121" s="22">
        <f t="shared" si="5"/>
        <v>5253.6066690219041</v>
      </c>
      <c r="I121" s="22">
        <v>19289699</v>
      </c>
      <c r="J121" s="22">
        <f t="shared" si="6"/>
        <v>17410882.317400001</v>
      </c>
      <c r="K121" s="22">
        <f t="shared" si="7"/>
        <v>4624.8219805772633</v>
      </c>
      <c r="L121" s="22">
        <v>0</v>
      </c>
      <c r="M121" s="11"/>
      <c r="N121" s="25"/>
      <c r="O121" s="28"/>
      <c r="P121" s="11"/>
    </row>
    <row r="122" spans="1:16">
      <c r="A122" s="9">
        <v>6220</v>
      </c>
      <c r="B122" s="18" t="s">
        <v>124</v>
      </c>
      <c r="C122" s="30">
        <v>1509.57</v>
      </c>
      <c r="D122" s="22">
        <v>8336842</v>
      </c>
      <c r="E122" s="22"/>
      <c r="F122" s="22">
        <v>8795218</v>
      </c>
      <c r="G122" s="22">
        <f t="shared" si="4"/>
        <v>7938563.7668000003</v>
      </c>
      <c r="H122" s="22">
        <f t="shared" si="5"/>
        <v>5258.8245439429775</v>
      </c>
      <c r="I122" s="22">
        <v>6421342</v>
      </c>
      <c r="J122" s="22">
        <f t="shared" si="6"/>
        <v>5795903.2892000005</v>
      </c>
      <c r="K122" s="22">
        <f t="shared" si="7"/>
        <v>3839.4398995740512</v>
      </c>
      <c r="L122" s="22">
        <v>0</v>
      </c>
      <c r="M122" s="11"/>
      <c r="N122" s="25"/>
      <c r="O122" s="28"/>
      <c r="P122" s="11"/>
    </row>
    <row r="123" spans="1:16">
      <c r="A123" s="9">
        <v>6312</v>
      </c>
      <c r="B123" s="18" t="s">
        <v>125</v>
      </c>
      <c r="C123" s="30">
        <v>781.07</v>
      </c>
      <c r="D123" s="22">
        <v>4313584</v>
      </c>
      <c r="E123" s="22"/>
      <c r="F123" s="22">
        <v>4548571</v>
      </c>
      <c r="G123" s="22">
        <f t="shared" si="4"/>
        <v>4105540.1846000003</v>
      </c>
      <c r="H123" s="22">
        <f t="shared" si="5"/>
        <v>5256.3024883813232</v>
      </c>
      <c r="I123" s="22">
        <v>3320457</v>
      </c>
      <c r="J123" s="22">
        <f t="shared" si="6"/>
        <v>2997044.4882</v>
      </c>
      <c r="K123" s="22">
        <f t="shared" si="7"/>
        <v>3837.1010129693877</v>
      </c>
      <c r="L123" s="22">
        <v>0</v>
      </c>
      <c r="M123" s="11"/>
      <c r="N123" s="25"/>
      <c r="O123" s="28"/>
      <c r="P123" s="11"/>
    </row>
    <row r="124" spans="1:16">
      <c r="A124" s="9">
        <v>6400</v>
      </c>
      <c r="B124" s="18" t="s">
        <v>126</v>
      </c>
      <c r="C124" s="30">
        <v>3405.4</v>
      </c>
      <c r="D124" s="22">
        <v>18806866</v>
      </c>
      <c r="E124" s="22"/>
      <c r="F124" s="22">
        <v>19568156</v>
      </c>
      <c r="G124" s="22">
        <f t="shared" si="4"/>
        <v>17662217.605600003</v>
      </c>
      <c r="H124" s="22">
        <f t="shared" si="5"/>
        <v>5186.5324501086516</v>
      </c>
      <c r="I124" s="22">
        <v>14284754</v>
      </c>
      <c r="J124" s="22">
        <f t="shared" si="6"/>
        <v>12893418.9604</v>
      </c>
      <c r="K124" s="22">
        <f t="shared" si="7"/>
        <v>3786.1687203852703</v>
      </c>
      <c r="L124" s="22">
        <v>0</v>
      </c>
      <c r="M124" s="11"/>
      <c r="N124" s="25"/>
      <c r="O124" s="28"/>
      <c r="P124" s="11"/>
    </row>
    <row r="125" spans="1:16">
      <c r="A125" s="9">
        <v>6500</v>
      </c>
      <c r="B125" s="18" t="s">
        <v>127</v>
      </c>
      <c r="C125" s="30">
        <v>2547.91</v>
      </c>
      <c r="D125" s="22">
        <v>14071241</v>
      </c>
      <c r="E125" s="22"/>
      <c r="F125" s="22">
        <v>14508079</v>
      </c>
      <c r="G125" s="22">
        <f t="shared" si="4"/>
        <v>13094992.105400002</v>
      </c>
      <c r="H125" s="22">
        <f t="shared" si="5"/>
        <v>5139.5033990211596</v>
      </c>
      <c r="I125" s="22">
        <v>10590898</v>
      </c>
      <c r="J125" s="22">
        <f t="shared" si="6"/>
        <v>9559344.5348000005</v>
      </c>
      <c r="K125" s="22">
        <f t="shared" si="7"/>
        <v>3751.8375981883196</v>
      </c>
      <c r="L125" s="22">
        <v>0</v>
      </c>
      <c r="M125" s="11"/>
      <c r="N125" s="25"/>
      <c r="O125" s="28"/>
      <c r="P125" s="11"/>
    </row>
    <row r="126" spans="1:16">
      <c r="A126" s="9">
        <v>6600</v>
      </c>
      <c r="B126" s="18" t="s">
        <v>128</v>
      </c>
      <c r="C126" s="30">
        <v>2387.27</v>
      </c>
      <c r="D126" s="22">
        <v>13184081</v>
      </c>
      <c r="E126" s="22"/>
      <c r="F126" s="22">
        <v>13587783</v>
      </c>
      <c r="G126" s="22">
        <f t="shared" si="4"/>
        <v>12264332.935800001</v>
      </c>
      <c r="H126" s="22">
        <f t="shared" si="5"/>
        <v>5137.3882869553927</v>
      </c>
      <c r="I126" s="22">
        <v>10772286</v>
      </c>
      <c r="J126" s="22">
        <f t="shared" si="6"/>
        <v>9723065.3436000012</v>
      </c>
      <c r="K126" s="22">
        <f t="shared" si="7"/>
        <v>4072.8804632907049</v>
      </c>
      <c r="L126" s="22">
        <v>0</v>
      </c>
      <c r="M126" s="11"/>
      <c r="N126" s="25"/>
      <c r="O126" s="28"/>
      <c r="P126" s="11"/>
    </row>
    <row r="127" spans="1:16">
      <c r="A127" s="9">
        <v>6711</v>
      </c>
      <c r="B127" s="18" t="s">
        <v>129</v>
      </c>
      <c r="C127" s="30">
        <v>3533.73</v>
      </c>
      <c r="D127" s="22">
        <v>19515589</v>
      </c>
      <c r="E127" s="22"/>
      <c r="F127" s="22">
        <v>20573995</v>
      </c>
      <c r="G127" s="22">
        <f t="shared" si="4"/>
        <v>18570087.887000002</v>
      </c>
      <c r="H127" s="22">
        <f t="shared" si="5"/>
        <v>5255.0952922266279</v>
      </c>
      <c r="I127" s="22">
        <v>15493307</v>
      </c>
      <c r="J127" s="22">
        <f t="shared" si="6"/>
        <v>13984258.898200002</v>
      </c>
      <c r="K127" s="22">
        <f t="shared" si="7"/>
        <v>3957.3648519270009</v>
      </c>
      <c r="L127" s="22">
        <v>0</v>
      </c>
      <c r="M127" s="11"/>
      <c r="N127" s="25"/>
      <c r="O127" s="28"/>
      <c r="P127" s="11"/>
    </row>
    <row r="128" spans="1:16">
      <c r="A128" s="9">
        <v>6811</v>
      </c>
      <c r="B128" s="18" t="s">
        <v>130</v>
      </c>
      <c r="C128" s="30">
        <v>1042.71</v>
      </c>
      <c r="D128" s="22">
        <v>5758533</v>
      </c>
      <c r="E128" s="22"/>
      <c r="F128" s="22">
        <v>6043223</v>
      </c>
      <c r="G128" s="22">
        <f t="shared" si="4"/>
        <v>5454613.0798000004</v>
      </c>
      <c r="H128" s="22">
        <f t="shared" si="5"/>
        <v>5231.1889977078963</v>
      </c>
      <c r="I128" s="22">
        <v>4720182</v>
      </c>
      <c r="J128" s="22">
        <f t="shared" si="6"/>
        <v>4260436.2732000006</v>
      </c>
      <c r="K128" s="22">
        <f t="shared" si="7"/>
        <v>4085.9263584313958</v>
      </c>
      <c r="L128" s="22">
        <v>0</v>
      </c>
      <c r="M128" s="11"/>
      <c r="N128" s="25"/>
      <c r="O128" s="28"/>
      <c r="P128" s="11"/>
    </row>
    <row r="129" spans="1:16">
      <c r="A129" s="7">
        <v>6812</v>
      </c>
      <c r="B129" s="10" t="s">
        <v>131</v>
      </c>
      <c r="C129" s="30">
        <v>675</v>
      </c>
      <c r="D129" s="22">
        <v>3727796</v>
      </c>
      <c r="E129" s="22"/>
      <c r="F129" s="22">
        <v>3932132</v>
      </c>
      <c r="G129" s="22">
        <f t="shared" si="4"/>
        <v>3549142.3432000005</v>
      </c>
      <c r="H129" s="22">
        <f t="shared" si="5"/>
        <v>5257.9886565925935</v>
      </c>
      <c r="I129" s="22">
        <v>2870456</v>
      </c>
      <c r="J129" s="22">
        <f t="shared" si="6"/>
        <v>2590873.5856000003</v>
      </c>
      <c r="K129" s="22">
        <f t="shared" si="7"/>
        <v>3838.3312379259264</v>
      </c>
      <c r="L129" s="22">
        <v>485140</v>
      </c>
      <c r="M129" s="11"/>
      <c r="N129" s="25"/>
      <c r="O129" s="28"/>
      <c r="P129" s="11"/>
    </row>
    <row r="130" spans="1:16">
      <c r="A130" s="9">
        <v>6900</v>
      </c>
      <c r="B130" s="18" t="s">
        <v>132</v>
      </c>
      <c r="C130" s="30">
        <v>2284.64</v>
      </c>
      <c r="D130" s="22">
        <v>12617290</v>
      </c>
      <c r="E130" s="22"/>
      <c r="F130" s="22">
        <v>13088368</v>
      </c>
      <c r="G130" s="22">
        <f t="shared" si="4"/>
        <v>11813560.956800001</v>
      </c>
      <c r="H130" s="22">
        <f t="shared" si="5"/>
        <v>5170.8632243154289</v>
      </c>
      <c r="I130" s="22">
        <v>10805871</v>
      </c>
      <c r="J130" s="22">
        <f t="shared" si="6"/>
        <v>9753379.1646000016</v>
      </c>
      <c r="K130" s="22">
        <f t="shared" si="7"/>
        <v>4269.1098661495917</v>
      </c>
      <c r="L130" s="22">
        <v>0</v>
      </c>
      <c r="M130" s="11"/>
      <c r="N130" s="25"/>
      <c r="O130" s="28"/>
      <c r="P130" s="11"/>
    </row>
    <row r="131" spans="1:16">
      <c r="A131" s="9">
        <v>6920</v>
      </c>
      <c r="B131" s="18" t="s">
        <v>133</v>
      </c>
      <c r="C131" s="30">
        <v>1646.2</v>
      </c>
      <c r="D131" s="22">
        <v>9091403</v>
      </c>
      <c r="E131" s="22"/>
      <c r="F131" s="22">
        <v>9398736</v>
      </c>
      <c r="G131" s="22">
        <f t="shared" si="4"/>
        <v>8483299.1136000007</v>
      </c>
      <c r="H131" s="22">
        <f t="shared" si="5"/>
        <v>5153.2615196209454</v>
      </c>
      <c r="I131" s="22">
        <v>7421976</v>
      </c>
      <c r="J131" s="22">
        <f t="shared" si="6"/>
        <v>6699075.5376000004</v>
      </c>
      <c r="K131" s="22">
        <f t="shared" si="7"/>
        <v>4069.4177728101081</v>
      </c>
      <c r="L131" s="22">
        <v>0</v>
      </c>
      <c r="M131" s="11"/>
      <c r="N131" s="25"/>
      <c r="O131" s="28"/>
      <c r="P131" s="11"/>
    </row>
    <row r="132" spans="1:16">
      <c r="A132" s="9">
        <v>7011</v>
      </c>
      <c r="B132" s="18" t="s">
        <v>134</v>
      </c>
      <c r="C132" s="30">
        <v>1231.07</v>
      </c>
      <c r="D132" s="22">
        <v>6798781</v>
      </c>
      <c r="E132" s="22"/>
      <c r="F132" s="22">
        <v>7017200</v>
      </c>
      <c r="G132" s="22">
        <f t="shared" si="4"/>
        <v>6333724.7200000007</v>
      </c>
      <c r="H132" s="22">
        <f t="shared" si="5"/>
        <v>5144.8940515161612</v>
      </c>
      <c r="I132" s="22">
        <v>5909109</v>
      </c>
      <c r="J132" s="22">
        <f t="shared" si="6"/>
        <v>5333561.7834000001</v>
      </c>
      <c r="K132" s="22">
        <f t="shared" si="7"/>
        <v>4332.4602040501359</v>
      </c>
      <c r="L132" s="22">
        <v>0</v>
      </c>
      <c r="M132" s="11"/>
      <c r="N132" s="25"/>
      <c r="O132" s="28"/>
      <c r="P132" s="11"/>
    </row>
    <row r="133" spans="1:16">
      <c r="A133" s="9">
        <v>7012</v>
      </c>
      <c r="B133" s="18" t="s">
        <v>135</v>
      </c>
      <c r="C133" s="30">
        <v>2492.42</v>
      </c>
      <c r="D133" s="22">
        <v>13764788</v>
      </c>
      <c r="E133" s="22"/>
      <c r="F133" s="22">
        <v>14205215</v>
      </c>
      <c r="G133" s="22">
        <f t="shared" si="4"/>
        <v>12821627.059</v>
      </c>
      <c r="H133" s="22">
        <f t="shared" si="5"/>
        <v>5144.2481840941737</v>
      </c>
      <c r="I133" s="22">
        <v>12052177</v>
      </c>
      <c r="J133" s="22">
        <f t="shared" si="6"/>
        <v>10878294.960200001</v>
      </c>
      <c r="K133" s="22">
        <f t="shared" si="7"/>
        <v>4364.5513036326138</v>
      </c>
      <c r="L133" s="22">
        <v>0</v>
      </c>
      <c r="M133" s="11"/>
      <c r="N133" s="25"/>
      <c r="O133" s="28"/>
      <c r="P133" s="11"/>
    </row>
    <row r="134" spans="1:16">
      <c r="A134" s="9">
        <v>7100</v>
      </c>
      <c r="B134" s="18" t="s">
        <v>136</v>
      </c>
      <c r="C134" s="30">
        <v>2816.97</v>
      </c>
      <c r="D134" s="22">
        <v>15557168</v>
      </c>
      <c r="E134" s="22"/>
      <c r="F134" s="22">
        <v>15969154</v>
      </c>
      <c r="G134" s="22">
        <f t="shared" ref="G134:G151" si="8">SUM(F134*90.26%)</f>
        <v>14413758.400400002</v>
      </c>
      <c r="H134" s="22">
        <f t="shared" ref="H134:H151" si="9">G134/C134</f>
        <v>5116.7596390447898</v>
      </c>
      <c r="I134" s="22">
        <v>12050947</v>
      </c>
      <c r="J134" s="22">
        <f t="shared" ref="J134:J151" si="10">SUM(I134*90.26%)</f>
        <v>10877184.762200002</v>
      </c>
      <c r="K134" s="22">
        <f t="shared" ref="K134:K151" si="11">J134/C134</f>
        <v>3861.3065677660757</v>
      </c>
      <c r="L134" s="22">
        <v>0</v>
      </c>
      <c r="M134" s="11"/>
      <c r="N134" s="25"/>
      <c r="O134" s="28"/>
      <c r="P134" s="11"/>
    </row>
    <row r="135" spans="1:16">
      <c r="A135" s="9">
        <v>7200</v>
      </c>
      <c r="B135" s="18" t="s">
        <v>137</v>
      </c>
      <c r="C135" s="30">
        <v>1807.81</v>
      </c>
      <c r="D135" s="22">
        <v>9983920</v>
      </c>
      <c r="E135" s="22"/>
      <c r="F135" s="22">
        <v>10551091</v>
      </c>
      <c r="G135" s="22">
        <f t="shared" si="8"/>
        <v>9523414.7366000004</v>
      </c>
      <c r="H135" s="22">
        <f t="shared" si="9"/>
        <v>5267.9290061455577</v>
      </c>
      <c r="I135" s="22">
        <v>7702296</v>
      </c>
      <c r="J135" s="22">
        <f t="shared" si="10"/>
        <v>6952092.3696000008</v>
      </c>
      <c r="K135" s="22">
        <f t="shared" si="11"/>
        <v>3845.5879597966605</v>
      </c>
      <c r="L135" s="22">
        <v>0</v>
      </c>
      <c r="M135" s="11"/>
      <c r="N135" s="25"/>
      <c r="O135" s="28"/>
      <c r="P135" s="11"/>
    </row>
    <row r="136" spans="1:16">
      <c r="A136" s="9">
        <v>7300</v>
      </c>
      <c r="B136" s="18" t="s">
        <v>138</v>
      </c>
      <c r="C136" s="30">
        <v>2662.16</v>
      </c>
      <c r="D136" s="22">
        <v>14702205</v>
      </c>
      <c r="E136" s="22"/>
      <c r="F136" s="22">
        <v>15087130</v>
      </c>
      <c r="G136" s="22">
        <f t="shared" si="8"/>
        <v>13617643.538000001</v>
      </c>
      <c r="H136" s="22">
        <f t="shared" si="9"/>
        <v>5115.261118039487</v>
      </c>
      <c r="I136" s="22">
        <v>12942531</v>
      </c>
      <c r="J136" s="22">
        <f t="shared" si="10"/>
        <v>11681928.480600001</v>
      </c>
      <c r="K136" s="22">
        <f t="shared" si="11"/>
        <v>4388.1391353637655</v>
      </c>
      <c r="L136" s="22">
        <v>0</v>
      </c>
      <c r="M136" s="11"/>
      <c r="N136" s="25"/>
      <c r="O136" s="28"/>
      <c r="P136" s="11"/>
    </row>
    <row r="137" spans="1:16">
      <c r="A137" s="9">
        <v>7320</v>
      </c>
      <c r="B137" s="18" t="s">
        <v>139</v>
      </c>
      <c r="C137" s="30">
        <v>2002.08</v>
      </c>
      <c r="D137" s="22">
        <v>11056807</v>
      </c>
      <c r="E137" s="22"/>
      <c r="F137" s="22">
        <v>11397828</v>
      </c>
      <c r="G137" s="22">
        <f t="shared" si="8"/>
        <v>10287679.552800002</v>
      </c>
      <c r="H137" s="22">
        <f t="shared" si="9"/>
        <v>5138.4957408295386</v>
      </c>
      <c r="I137" s="22">
        <v>9138894</v>
      </c>
      <c r="J137" s="22">
        <f t="shared" si="10"/>
        <v>8248765.7244000006</v>
      </c>
      <c r="K137" s="22">
        <f t="shared" si="11"/>
        <v>4120.0979603212663</v>
      </c>
      <c r="L137" s="22">
        <v>0</v>
      </c>
      <c r="M137" s="11"/>
      <c r="N137" s="25"/>
      <c r="O137" s="28"/>
      <c r="P137" s="11"/>
    </row>
    <row r="138" spans="1:16">
      <c r="A138" s="9">
        <v>7400</v>
      </c>
      <c r="B138" s="18" t="s">
        <v>140</v>
      </c>
      <c r="C138" s="30">
        <v>1731.93</v>
      </c>
      <c r="D138" s="22">
        <v>9564861</v>
      </c>
      <c r="E138" s="22"/>
      <c r="F138" s="22">
        <v>9986788</v>
      </c>
      <c r="G138" s="22">
        <f t="shared" si="8"/>
        <v>9014074.8487999998</v>
      </c>
      <c r="H138" s="22">
        <f t="shared" si="9"/>
        <v>5204.6415552591616</v>
      </c>
      <c r="I138" s="22">
        <v>7481887</v>
      </c>
      <c r="J138" s="22">
        <f t="shared" si="10"/>
        <v>6753151.2062000008</v>
      </c>
      <c r="K138" s="22">
        <f t="shared" si="11"/>
        <v>3899.2056296732549</v>
      </c>
      <c r="L138" s="22">
        <v>0</v>
      </c>
      <c r="M138" s="11"/>
      <c r="N138" s="25"/>
      <c r="O138" s="28"/>
      <c r="P138" s="11"/>
    </row>
    <row r="139" spans="1:16">
      <c r="A139" s="9">
        <v>7500</v>
      </c>
      <c r="B139" s="18" t="s">
        <v>185</v>
      </c>
      <c r="C139" s="30">
        <v>7173.3</v>
      </c>
      <c r="D139" s="22">
        <v>39615697</v>
      </c>
      <c r="E139" s="22"/>
      <c r="F139" s="22">
        <v>41845723</v>
      </c>
      <c r="G139" s="22">
        <f t="shared" si="8"/>
        <v>37769949.579800002</v>
      </c>
      <c r="H139" s="22">
        <f t="shared" si="9"/>
        <v>5265.3520109015381</v>
      </c>
      <c r="I139" s="22">
        <v>30547378</v>
      </c>
      <c r="J139" s="22">
        <f t="shared" si="10"/>
        <v>27572063.382800002</v>
      </c>
      <c r="K139" s="22">
        <f t="shared" si="11"/>
        <v>3843.7069943819442</v>
      </c>
      <c r="L139" s="22">
        <v>0</v>
      </c>
      <c r="M139" s="11"/>
      <c r="N139" s="25"/>
      <c r="O139" s="28"/>
      <c r="P139" s="11"/>
    </row>
    <row r="140" spans="1:16">
      <c r="A140" s="9">
        <v>7611</v>
      </c>
      <c r="B140" s="18" t="s">
        <v>142</v>
      </c>
      <c r="C140" s="30">
        <v>567.73</v>
      </c>
      <c r="D140" s="22">
        <v>3135380</v>
      </c>
      <c r="E140" s="22"/>
      <c r="F140" s="22">
        <v>3308514</v>
      </c>
      <c r="G140" s="22">
        <f t="shared" si="8"/>
        <v>2986264.7364000003</v>
      </c>
      <c r="H140" s="22">
        <f t="shared" si="9"/>
        <v>5260.0086949782471</v>
      </c>
      <c r="I140" s="22">
        <v>2519138</v>
      </c>
      <c r="J140" s="22">
        <f t="shared" si="10"/>
        <v>2273773.9588000001</v>
      </c>
      <c r="K140" s="22">
        <f t="shared" si="11"/>
        <v>4005.0269649305128</v>
      </c>
      <c r="L140" s="22">
        <v>360063</v>
      </c>
      <c r="M140" s="11"/>
      <c r="N140" s="25"/>
      <c r="O140" s="28"/>
      <c r="P140" s="11"/>
    </row>
    <row r="141" spans="1:16">
      <c r="A141" s="9">
        <v>7612</v>
      </c>
      <c r="B141" s="18" t="s">
        <v>143</v>
      </c>
      <c r="C141" s="30">
        <v>770.09</v>
      </c>
      <c r="D141" s="22">
        <v>4252945</v>
      </c>
      <c r="E141" s="22"/>
      <c r="F141" s="22">
        <v>4497044</v>
      </c>
      <c r="G141" s="22">
        <f t="shared" si="8"/>
        <v>4059031.9144000001</v>
      </c>
      <c r="H141" s="22">
        <f t="shared" si="9"/>
        <v>5270.8539448635875</v>
      </c>
      <c r="I141" s="22">
        <v>3282842</v>
      </c>
      <c r="J141" s="22">
        <f t="shared" si="10"/>
        <v>2963093.1892000004</v>
      </c>
      <c r="K141" s="22">
        <f t="shared" si="11"/>
        <v>3847.7232391019234</v>
      </c>
      <c r="L141" s="22">
        <v>0</v>
      </c>
      <c r="M141" s="11"/>
      <c r="N141" s="25"/>
      <c r="O141" s="28"/>
      <c r="P141" s="11"/>
    </row>
    <row r="142" spans="1:16">
      <c r="A142" s="9">
        <v>7613</v>
      </c>
      <c r="B142" s="18" t="s">
        <v>144</v>
      </c>
      <c r="C142" s="30">
        <v>1792.82</v>
      </c>
      <c r="D142" s="22">
        <v>9901135</v>
      </c>
      <c r="E142" s="22"/>
      <c r="F142" s="22">
        <v>10440969</v>
      </c>
      <c r="G142" s="22">
        <f t="shared" si="8"/>
        <v>9424018.6194000002</v>
      </c>
      <c r="H142" s="22">
        <f t="shared" si="9"/>
        <v>5256.5336282504659</v>
      </c>
      <c r="I142" s="22">
        <v>7621907</v>
      </c>
      <c r="J142" s="22">
        <f t="shared" si="10"/>
        <v>6879533.258200001</v>
      </c>
      <c r="K142" s="22">
        <f t="shared" si="11"/>
        <v>3837.2693623453561</v>
      </c>
      <c r="L142" s="22">
        <v>0</v>
      </c>
      <c r="M142" s="11"/>
      <c r="N142" s="25"/>
      <c r="O142" s="28"/>
      <c r="P142" s="11"/>
    </row>
    <row r="143" spans="1:16">
      <c r="A143" s="7">
        <v>7620</v>
      </c>
      <c r="B143" s="10" t="s">
        <v>145</v>
      </c>
      <c r="C143" s="30">
        <v>4356.55</v>
      </c>
      <c r="D143" s="22">
        <v>24059744</v>
      </c>
      <c r="E143" s="22"/>
      <c r="F143" s="22">
        <v>25406430</v>
      </c>
      <c r="G143" s="22">
        <f t="shared" si="8"/>
        <v>22931843.718000002</v>
      </c>
      <c r="H143" s="22">
        <f t="shared" si="9"/>
        <v>5263.7623160528401</v>
      </c>
      <c r="I143" s="22">
        <v>20781745</v>
      </c>
      <c r="J143" s="22">
        <f t="shared" si="10"/>
        <v>18757603.037</v>
      </c>
      <c r="K143" s="22">
        <f t="shared" si="11"/>
        <v>4305.6094930621703</v>
      </c>
      <c r="L143" s="22">
        <v>0</v>
      </c>
      <c r="M143" s="11"/>
      <c r="N143" s="25"/>
      <c r="O143" s="28"/>
      <c r="P143" s="11"/>
    </row>
    <row r="144" spans="1:16">
      <c r="A144" s="9">
        <v>7700</v>
      </c>
      <c r="B144" s="18" t="s">
        <v>146</v>
      </c>
      <c r="C144" s="30">
        <v>3000.69</v>
      </c>
      <c r="D144" s="22">
        <v>16571791</v>
      </c>
      <c r="E144" s="22"/>
      <c r="F144" s="22">
        <v>17470870</v>
      </c>
      <c r="G144" s="22">
        <f t="shared" si="8"/>
        <v>15769207.262000002</v>
      </c>
      <c r="H144" s="22">
        <f t="shared" si="9"/>
        <v>5255.1937261096618</v>
      </c>
      <c r="I144" s="22">
        <v>13367405</v>
      </c>
      <c r="J144" s="22">
        <f t="shared" si="10"/>
        <v>12065419.753</v>
      </c>
      <c r="K144" s="22">
        <f t="shared" si="11"/>
        <v>4020.881781523583</v>
      </c>
      <c r="L144" s="22">
        <v>0</v>
      </c>
      <c r="M144" s="11"/>
      <c r="N144" s="25"/>
      <c r="O144" s="28"/>
      <c r="P144" s="11"/>
    </row>
    <row r="145" spans="1:16">
      <c r="A145" s="9">
        <v>7800</v>
      </c>
      <c r="B145" s="18" t="s">
        <v>147</v>
      </c>
      <c r="C145" s="30">
        <v>1698.56</v>
      </c>
      <c r="D145" s="22">
        <v>9380569</v>
      </c>
      <c r="E145" s="22"/>
      <c r="F145" s="22">
        <v>9624668</v>
      </c>
      <c r="G145" s="22">
        <f t="shared" si="8"/>
        <v>8687225.3368000016</v>
      </c>
      <c r="H145" s="22">
        <f t="shared" si="9"/>
        <v>5114.4648035983428</v>
      </c>
      <c r="I145" s="22">
        <v>7983733</v>
      </c>
      <c r="J145" s="22">
        <f t="shared" si="10"/>
        <v>7206117.4058000008</v>
      </c>
      <c r="K145" s="22">
        <f t="shared" si="11"/>
        <v>4242.4862270393751</v>
      </c>
      <c r="L145" s="22">
        <v>0</v>
      </c>
      <c r="M145" s="11"/>
      <c r="N145" s="25"/>
      <c r="O145" s="28"/>
      <c r="P145" s="11"/>
    </row>
    <row r="146" spans="1:16">
      <c r="A146" s="7">
        <v>7900</v>
      </c>
      <c r="B146" s="10" t="s">
        <v>148</v>
      </c>
      <c r="C146" s="30">
        <v>1081.47</v>
      </c>
      <c r="D146" s="22">
        <v>5972591</v>
      </c>
      <c r="E146" s="22"/>
      <c r="F146" s="22">
        <v>6302566</v>
      </c>
      <c r="G146" s="22">
        <f t="shared" si="8"/>
        <v>5688696.0716000004</v>
      </c>
      <c r="H146" s="22">
        <f t="shared" si="9"/>
        <v>5260.1515267182631</v>
      </c>
      <c r="I146" s="22">
        <v>4683895</v>
      </c>
      <c r="J146" s="22">
        <f t="shared" si="10"/>
        <v>4227683.6270000003</v>
      </c>
      <c r="K146" s="22">
        <f t="shared" si="11"/>
        <v>3909.2010199080883</v>
      </c>
      <c r="L146" s="22">
        <v>0</v>
      </c>
      <c r="M146" s="11"/>
      <c r="N146" s="25"/>
      <c r="O146" s="28"/>
      <c r="P146" s="11"/>
    </row>
    <row r="147" spans="1:16">
      <c r="A147" s="9">
        <v>8020</v>
      </c>
      <c r="B147" s="18" t="s">
        <v>149</v>
      </c>
      <c r="C147" s="30">
        <v>2671.47</v>
      </c>
      <c r="D147" s="22">
        <v>14753621</v>
      </c>
      <c r="E147" s="22"/>
      <c r="F147" s="22">
        <v>15545838</v>
      </c>
      <c r="G147" s="22">
        <f t="shared" si="8"/>
        <v>14031673.378800001</v>
      </c>
      <c r="H147" s="22">
        <f t="shared" si="9"/>
        <v>5252.416601646285</v>
      </c>
      <c r="I147" s="22">
        <v>12233257</v>
      </c>
      <c r="J147" s="22">
        <f t="shared" si="10"/>
        <v>11041737.768200001</v>
      </c>
      <c r="K147" s="22">
        <f t="shared" si="11"/>
        <v>4133.2067244625623</v>
      </c>
      <c r="L147" s="22">
        <v>0</v>
      </c>
      <c r="M147" s="11"/>
      <c r="N147" s="25"/>
      <c r="O147" s="28"/>
      <c r="P147" s="11"/>
    </row>
    <row r="148" spans="1:16">
      <c r="A148" s="9">
        <v>8111</v>
      </c>
      <c r="B148" s="18" t="s">
        <v>150</v>
      </c>
      <c r="C148" s="30">
        <v>477.6</v>
      </c>
      <c r="D148" s="22">
        <v>2637622</v>
      </c>
      <c r="E148" s="22"/>
      <c r="F148" s="22">
        <v>2781762</v>
      </c>
      <c r="G148" s="22">
        <f t="shared" si="8"/>
        <v>2510818.3812000002</v>
      </c>
      <c r="H148" s="22">
        <f t="shared" si="9"/>
        <v>5257.1574145728646</v>
      </c>
      <c r="I148" s="22">
        <v>2030686</v>
      </c>
      <c r="J148" s="22">
        <f t="shared" si="10"/>
        <v>1832897.1836000001</v>
      </c>
      <c r="K148" s="22">
        <f t="shared" si="11"/>
        <v>3837.724421273032</v>
      </c>
      <c r="L148" s="22">
        <v>0</v>
      </c>
      <c r="M148" s="11"/>
      <c r="N148" s="25"/>
      <c r="O148" s="28"/>
      <c r="P148" s="11"/>
    </row>
    <row r="149" spans="1:16">
      <c r="A149" s="9">
        <v>8113</v>
      </c>
      <c r="B149" s="18" t="s">
        <v>151</v>
      </c>
      <c r="C149" s="30">
        <v>995.43</v>
      </c>
      <c r="D149" s="22">
        <v>5497421</v>
      </c>
      <c r="E149" s="22"/>
      <c r="F149" s="22">
        <v>5681324</v>
      </c>
      <c r="G149" s="22">
        <f t="shared" si="8"/>
        <v>5127963.0424000006</v>
      </c>
      <c r="H149" s="22">
        <f t="shared" si="9"/>
        <v>5151.5054221793607</v>
      </c>
      <c r="I149" s="22">
        <v>4551353</v>
      </c>
      <c r="J149" s="22">
        <f t="shared" si="10"/>
        <v>4108051.2178000002</v>
      </c>
      <c r="K149" s="22">
        <f t="shared" si="11"/>
        <v>4126.911201993109</v>
      </c>
      <c r="L149" s="22">
        <v>0</v>
      </c>
      <c r="M149" s="11"/>
      <c r="N149" s="25"/>
      <c r="O149" s="28"/>
      <c r="P149" s="11"/>
    </row>
    <row r="150" spans="1:16">
      <c r="A150" s="9">
        <v>8200</v>
      </c>
      <c r="B150" s="18" t="s">
        <v>152</v>
      </c>
      <c r="C150" s="30">
        <v>1372.51</v>
      </c>
      <c r="D150" s="22">
        <v>7579906</v>
      </c>
      <c r="E150" s="22"/>
      <c r="F150" s="22">
        <v>7997967</v>
      </c>
      <c r="G150" s="22">
        <f t="shared" si="8"/>
        <v>7218965.0142000001</v>
      </c>
      <c r="H150" s="22">
        <f t="shared" si="9"/>
        <v>5259.6811784249294</v>
      </c>
      <c r="I150" s="22">
        <v>5838516</v>
      </c>
      <c r="J150" s="22">
        <f t="shared" si="10"/>
        <v>5269844.5416000001</v>
      </c>
      <c r="K150" s="22">
        <f t="shared" si="11"/>
        <v>3839.5673194366527</v>
      </c>
      <c r="L150" s="22">
        <v>0</v>
      </c>
      <c r="M150" s="11"/>
      <c r="N150" s="25"/>
      <c r="O150" s="28"/>
      <c r="P150" s="11"/>
    </row>
    <row r="151" spans="1:16">
      <c r="A151" s="9">
        <v>8220</v>
      </c>
      <c r="B151" s="18" t="s">
        <v>153</v>
      </c>
      <c r="C151" s="30">
        <v>2166.4</v>
      </c>
      <c r="D151" s="22">
        <v>11964291</v>
      </c>
      <c r="E151" s="22"/>
      <c r="F151" s="22">
        <v>12631973</v>
      </c>
      <c r="G151" s="22">
        <f t="shared" si="8"/>
        <v>11401618.8298</v>
      </c>
      <c r="H151" s="22">
        <f t="shared" si="9"/>
        <v>5262.93335939808</v>
      </c>
      <c r="I151" s="22">
        <v>11303560</v>
      </c>
      <c r="J151" s="22">
        <f t="shared" si="10"/>
        <v>10202593.256000001</v>
      </c>
      <c r="K151" s="22">
        <f t="shared" si="11"/>
        <v>4709.4688220088628</v>
      </c>
      <c r="L151" s="22">
        <v>0</v>
      </c>
      <c r="M151" s="11"/>
      <c r="N151" s="25"/>
      <c r="O151" s="28"/>
      <c r="P151" s="11"/>
    </row>
    <row r="152" spans="1:16" ht="13">
      <c r="A152" s="31">
        <f>COUNTA(A5:A151)</f>
        <v>147</v>
      </c>
      <c r="B152" s="32" t="s">
        <v>154</v>
      </c>
      <c r="C152" s="99">
        <v>440334.07</v>
      </c>
      <c r="D152" s="100">
        <v>2431815351</v>
      </c>
      <c r="E152" s="100"/>
      <c r="F152" s="34">
        <v>2522834419.9404216</v>
      </c>
      <c r="G152" s="34">
        <f>SUM(G5:G151)</f>
        <v>2277110347.4382253</v>
      </c>
      <c r="H152" s="34"/>
      <c r="I152" s="34">
        <v>1925994639</v>
      </c>
      <c r="J152" s="34">
        <f>SUM(J5:J151)</f>
        <v>1738402761.1613998</v>
      </c>
      <c r="K152" s="34"/>
      <c r="L152" s="34">
        <v>4362189</v>
      </c>
      <c r="M152" s="36"/>
      <c r="O152" s="23"/>
    </row>
    <row r="153" spans="1:16" ht="16.5" customHeight="1">
      <c r="A153" s="9"/>
      <c r="B153" s="18"/>
      <c r="D153" s="20"/>
      <c r="E153" s="20"/>
      <c r="F153" s="18"/>
      <c r="G153" s="18"/>
      <c r="H153" s="18"/>
      <c r="I153" s="18"/>
      <c r="J153" s="18"/>
      <c r="K153" s="18"/>
      <c r="L153" s="18">
        <v>6</v>
      </c>
      <c r="M153" s="11"/>
    </row>
    <row r="154" spans="1:16">
      <c r="A154" s="38"/>
      <c r="B154" s="18"/>
      <c r="D154" s="20"/>
      <c r="E154" s="20"/>
      <c r="F154" s="20"/>
      <c r="G154" s="20"/>
      <c r="H154" s="20"/>
      <c r="I154" s="20"/>
      <c r="J154" s="20"/>
      <c r="K154" s="20"/>
      <c r="L154" s="20"/>
      <c r="M154" s="11"/>
    </row>
    <row r="155" spans="1:16">
      <c r="A155" s="40"/>
      <c r="B155" s="18"/>
      <c r="C155" s="17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6">
      <c r="A156" s="40"/>
      <c r="B156" s="18"/>
      <c r="C156" s="17"/>
      <c r="D156" s="20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1:16" ht="12.75" customHeight="1">
      <c r="A157" s="40"/>
      <c r="B157"/>
      <c r="C157" s="43"/>
      <c r="F157" s="19"/>
      <c r="G157" s="19"/>
      <c r="H157" s="19"/>
      <c r="I157" s="20"/>
      <c r="J157" s="19"/>
      <c r="K157" s="19"/>
      <c r="L157" s="20"/>
      <c r="M157" s="20"/>
    </row>
    <row r="158" spans="1:16" ht="12.75" customHeight="1">
      <c r="A158" s="40"/>
      <c r="B158"/>
      <c r="C158" s="43"/>
      <c r="F158" s="19"/>
      <c r="G158" s="19"/>
      <c r="H158" s="19"/>
      <c r="I158" s="20"/>
      <c r="J158" s="19"/>
      <c r="K158" s="19"/>
      <c r="L158" s="20"/>
      <c r="M158" s="20"/>
    </row>
    <row r="159" spans="1:16">
      <c r="A159" s="40"/>
      <c r="B159" s="18"/>
      <c r="F159" s="20"/>
      <c r="G159" s="20"/>
      <c r="H159" s="20"/>
      <c r="I159" s="20"/>
      <c r="J159" s="20"/>
      <c r="K159" s="20"/>
      <c r="L159" s="20"/>
      <c r="M159" s="20"/>
    </row>
    <row r="160" spans="1:16">
      <c r="A160" s="40"/>
      <c r="B160" s="18"/>
      <c r="F160" s="44"/>
      <c r="G160" s="44"/>
      <c r="H160" s="44"/>
      <c r="I160" s="18"/>
      <c r="J160" s="44"/>
      <c r="K160" s="44"/>
      <c r="L160" s="18"/>
      <c r="M160" s="20"/>
    </row>
    <row r="161" spans="1:14">
      <c r="A161" s="40"/>
      <c r="B161" s="18"/>
      <c r="F161" s="19"/>
      <c r="G161" s="19"/>
      <c r="H161" s="19"/>
      <c r="I161" s="18"/>
      <c r="J161" s="19"/>
      <c r="K161" s="19"/>
      <c r="L161" s="18"/>
      <c r="M161" s="19"/>
      <c r="N161" s="19"/>
    </row>
    <row r="162" spans="1:14">
      <c r="A162" s="40"/>
      <c r="B162" s="18"/>
      <c r="F162" s="18"/>
      <c r="G162" s="18"/>
      <c r="H162" s="18"/>
      <c r="I162" s="18"/>
      <c r="J162" s="18"/>
      <c r="K162" s="18"/>
      <c r="L162" s="18"/>
      <c r="M162" s="37"/>
    </row>
    <row r="163" spans="1:14">
      <c r="A163" s="9"/>
      <c r="B163" s="18"/>
      <c r="F163" s="18"/>
      <c r="G163" s="18"/>
      <c r="H163" s="18"/>
      <c r="I163" s="18"/>
      <c r="J163" s="18"/>
      <c r="K163" s="18"/>
      <c r="L163" s="18"/>
      <c r="M163" s="11"/>
    </row>
    <row r="164" spans="1:14">
      <c r="A164" s="9"/>
      <c r="B164" s="18"/>
      <c r="F164" s="18"/>
      <c r="G164" s="18"/>
      <c r="H164" s="18"/>
      <c r="I164" s="18"/>
      <c r="J164" s="18"/>
      <c r="K164" s="18"/>
      <c r="L164" s="18"/>
      <c r="M164" s="11"/>
    </row>
    <row r="165" spans="1:14" ht="13.5" customHeight="1">
      <c r="A165" s="9"/>
      <c r="B165" s="18"/>
      <c r="F165" s="18"/>
      <c r="G165" s="18"/>
      <c r="H165" s="18"/>
      <c r="I165" s="18"/>
      <c r="J165" s="18"/>
      <c r="K165" s="18"/>
      <c r="L165" s="18"/>
      <c r="M165" s="11"/>
      <c r="N165" s="11"/>
    </row>
    <row r="166" spans="1:14">
      <c r="A166" s="9"/>
      <c r="B166" s="18"/>
      <c r="F166" s="18"/>
      <c r="G166" s="18"/>
      <c r="H166" s="18"/>
      <c r="I166" s="18"/>
      <c r="J166" s="18"/>
      <c r="K166" s="18"/>
      <c r="L166" s="18"/>
    </row>
    <row r="167" spans="1:14">
      <c r="A167" s="9"/>
      <c r="B167" s="18"/>
      <c r="F167" s="49"/>
      <c r="G167" s="49"/>
      <c r="H167" s="49"/>
      <c r="I167" s="18"/>
      <c r="J167" s="49"/>
      <c r="K167" s="49"/>
      <c r="L167" s="18"/>
    </row>
    <row r="168" spans="1:14">
      <c r="A168" s="9"/>
      <c r="B168" s="18"/>
      <c r="F168" s="49"/>
      <c r="G168" s="49"/>
      <c r="H168" s="49"/>
      <c r="I168" s="18"/>
      <c r="J168" s="49"/>
      <c r="K168" s="49"/>
      <c r="L168" s="18"/>
    </row>
    <row r="169" spans="1:14">
      <c r="A169" s="9"/>
      <c r="B169" s="18"/>
      <c r="F169" s="49"/>
      <c r="G169" s="49"/>
      <c r="H169" s="49"/>
      <c r="I169" s="18"/>
      <c r="J169" s="49"/>
      <c r="K169" s="49"/>
      <c r="L169" s="18"/>
    </row>
    <row r="170" spans="1:14">
      <c r="A170" s="9"/>
      <c r="B170" s="18"/>
      <c r="F170" s="20"/>
      <c r="G170" s="20"/>
      <c r="H170" s="20"/>
      <c r="I170" s="18"/>
      <c r="J170" s="20"/>
      <c r="K170" s="20"/>
      <c r="L170" s="18"/>
    </row>
    <row r="171" spans="1:14">
      <c r="A171" s="9"/>
      <c r="B171" s="18"/>
      <c r="F171" s="20"/>
      <c r="G171" s="20"/>
      <c r="H171" s="20"/>
      <c r="I171" s="18"/>
      <c r="J171" s="20"/>
      <c r="K171" s="20"/>
      <c r="L171" s="18"/>
    </row>
    <row r="172" spans="1:14">
      <c r="A172" s="9"/>
      <c r="B172" s="18"/>
      <c r="F172" s="20"/>
      <c r="G172" s="20"/>
      <c r="H172" s="20"/>
      <c r="I172" s="18"/>
      <c r="J172" s="20"/>
      <c r="K172" s="20"/>
      <c r="L172" s="18"/>
    </row>
    <row r="173" spans="1:14">
      <c r="A173" s="9"/>
      <c r="B173" s="18"/>
      <c r="F173" s="20"/>
      <c r="G173" s="20"/>
      <c r="H173" s="20"/>
      <c r="I173" s="18"/>
      <c r="J173" s="20"/>
      <c r="K173" s="20"/>
      <c r="L173" s="18"/>
    </row>
    <row r="174" spans="1:14">
      <c r="A174" s="9"/>
      <c r="B174" s="18"/>
      <c r="F174" s="20"/>
      <c r="G174" s="20"/>
      <c r="H174" s="20"/>
      <c r="I174" s="18"/>
      <c r="J174" s="20"/>
      <c r="K174" s="20"/>
      <c r="L174" s="18"/>
    </row>
    <row r="175" spans="1:14">
      <c r="A175" s="9"/>
      <c r="B175" s="18"/>
      <c r="F175" s="20"/>
      <c r="G175" s="20"/>
      <c r="H175" s="20"/>
      <c r="I175" s="18"/>
      <c r="J175" s="20"/>
      <c r="K175" s="20"/>
      <c r="L175" s="18"/>
    </row>
    <row r="176" spans="1:14">
      <c r="A176" s="9"/>
      <c r="B176" s="18"/>
      <c r="F176" s="20"/>
      <c r="G176" s="20"/>
      <c r="H176" s="20"/>
      <c r="I176" s="18"/>
      <c r="J176" s="20"/>
      <c r="K176" s="20"/>
      <c r="L176" s="18"/>
    </row>
    <row r="177" spans="1:12">
      <c r="A177" s="9"/>
      <c r="B177" s="18"/>
      <c r="F177" s="20"/>
      <c r="G177" s="20"/>
      <c r="H177" s="20"/>
      <c r="I177" s="18"/>
      <c r="J177" s="20"/>
      <c r="K177" s="20"/>
      <c r="L177" s="18"/>
    </row>
    <row r="178" spans="1:12">
      <c r="A178" s="101"/>
      <c r="B178" s="97"/>
      <c r="F178" s="20"/>
      <c r="G178" s="20"/>
      <c r="H178" s="20"/>
      <c r="I178" s="18"/>
      <c r="J178" s="20"/>
      <c r="K178" s="20"/>
      <c r="L178" s="18"/>
    </row>
    <row r="179" spans="1:12">
      <c r="F179" s="20"/>
      <c r="G179" s="20"/>
      <c r="H179" s="20"/>
      <c r="I179" s="18"/>
      <c r="J179" s="20"/>
      <c r="K179" s="20"/>
      <c r="L179" s="18"/>
    </row>
    <row r="180" spans="1:12">
      <c r="A180" s="9"/>
      <c r="B180" s="18"/>
      <c r="F180" s="18"/>
      <c r="G180" s="18"/>
      <c r="H180" s="18"/>
      <c r="I180" s="18"/>
      <c r="J180" s="18"/>
      <c r="K180" s="18"/>
      <c r="L180" s="18"/>
    </row>
    <row r="181" spans="1:12">
      <c r="A181" s="9"/>
      <c r="B181" s="18"/>
      <c r="F181" s="18"/>
      <c r="G181" s="18"/>
      <c r="H181" s="18"/>
      <c r="I181" s="18"/>
      <c r="J181" s="18"/>
      <c r="K181" s="18"/>
      <c r="L181" s="18"/>
    </row>
    <row r="182" spans="1:12">
      <c r="F182" s="18"/>
      <c r="G182" s="18"/>
      <c r="H182" s="18"/>
      <c r="I182" s="18"/>
      <c r="J182" s="18"/>
      <c r="K182" s="18"/>
      <c r="L182" s="18"/>
    </row>
    <row r="183" spans="1:12">
      <c r="A183" s="9"/>
      <c r="B183" s="18"/>
      <c r="F183" s="18"/>
      <c r="G183" s="18"/>
      <c r="H183" s="18"/>
      <c r="I183" s="18"/>
      <c r="J183" s="18"/>
      <c r="K183" s="18"/>
      <c r="L183" s="18"/>
    </row>
    <row r="184" spans="1:12">
      <c r="A184" s="9"/>
      <c r="B184" s="18"/>
      <c r="C184" s="52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2">
      <c r="C185" s="52"/>
      <c r="D185" s="18"/>
      <c r="E185" s="18"/>
      <c r="F185" s="18"/>
      <c r="G185" s="18"/>
      <c r="H185" s="18"/>
      <c r="I185" s="18"/>
      <c r="J185" s="18"/>
      <c r="K185" s="18"/>
      <c r="L185" s="18"/>
    </row>
    <row r="186" spans="1:12">
      <c r="A186" s="9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</row>
    <row r="187" spans="1:12">
      <c r="C187" s="18"/>
      <c r="D187" s="18"/>
      <c r="E187" s="18"/>
      <c r="F187" s="18"/>
      <c r="G187" s="18"/>
      <c r="H187" s="18"/>
      <c r="I187" s="18"/>
      <c r="J187" s="18"/>
      <c r="K187" s="18"/>
      <c r="L187" s="18"/>
    </row>
    <row r="188" spans="1:12">
      <c r="C188" s="52"/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1:12">
      <c r="C189" s="52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>
      <c r="C190" s="52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>
      <c r="C191" s="52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1:12">
      <c r="C192" s="52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3:12">
      <c r="C193" s="52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3:12">
      <c r="C194" s="52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3:12">
      <c r="C195" s="52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3:12">
      <c r="C196" s="52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3:12">
      <c r="C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3:12">
      <c r="C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3:12"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3:12">
      <c r="C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3:12">
      <c r="C201" s="18"/>
      <c r="D201" s="18"/>
      <c r="E201" s="18"/>
      <c r="F201" s="18"/>
      <c r="G201" s="18"/>
      <c r="H201" s="18"/>
      <c r="I201" s="18"/>
      <c r="J201" s="18"/>
      <c r="K201" s="18"/>
      <c r="L201" s="18"/>
    </row>
    <row r="202" spans="3:12"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3:12">
      <c r="C203" s="18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3:12">
      <c r="C204" s="18"/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3:12">
      <c r="C205" s="18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3:12">
      <c r="C206" s="18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3:12">
      <c r="C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3:12">
      <c r="C208" s="18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2"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>
      <c r="C211" s="52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1:12">
      <c r="C212" s="52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1:12">
      <c r="C213" s="52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1:12">
      <c r="A214" s="9"/>
      <c r="B214" s="18"/>
      <c r="C214" s="52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1:12">
      <c r="A215" s="9"/>
      <c r="B215" s="18"/>
      <c r="C215" s="52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>
      <c r="A216" s="9"/>
      <c r="B216" s="18"/>
      <c r="C216" s="52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1:12">
      <c r="A217" s="9"/>
      <c r="B217" s="18"/>
      <c r="C217" s="52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1:12">
      <c r="A218" s="9"/>
      <c r="B218" s="18"/>
    </row>
    <row r="219" spans="1:12">
      <c r="A219" s="9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1" spans="1:12">
      <c r="A221" s="9"/>
      <c r="B221" s="18"/>
    </row>
    <row r="8034" spans="1:11">
      <c r="C8034" s="18"/>
      <c r="D8034" s="18"/>
      <c r="E8034" s="18"/>
      <c r="F8034" s="18"/>
      <c r="G8034" s="18"/>
      <c r="H8034" s="18"/>
      <c r="J8034" s="18"/>
      <c r="K8034" s="18"/>
    </row>
    <row r="8035" spans="1:11">
      <c r="C8035" s="52"/>
      <c r="D8035" s="18"/>
      <c r="E8035" s="18"/>
      <c r="F8035" s="18"/>
      <c r="G8035" s="18"/>
      <c r="H8035" s="18"/>
      <c r="J8035" s="18"/>
      <c r="K8035" s="18"/>
    </row>
    <row r="8036" spans="1:11">
      <c r="A8036" s="9"/>
      <c r="B8036" s="18"/>
      <c r="C8036" s="52"/>
      <c r="D8036" s="18"/>
      <c r="E8036" s="18"/>
      <c r="F8036" s="18"/>
      <c r="G8036" s="18"/>
      <c r="H8036" s="18"/>
      <c r="J8036" s="18"/>
      <c r="K8036" s="18"/>
    </row>
    <row r="8037" spans="1:11">
      <c r="A8037" s="9"/>
      <c r="B8037" s="18"/>
      <c r="C8037" s="52"/>
      <c r="D8037" s="18"/>
      <c r="E8037" s="18"/>
      <c r="F8037" s="18"/>
      <c r="G8037" s="18"/>
      <c r="H8037" s="18"/>
      <c r="J8037" s="18"/>
      <c r="K8037" s="18"/>
    </row>
    <row r="8038" spans="1:11">
      <c r="A8038" s="9"/>
      <c r="B8038" s="18"/>
      <c r="C8038" s="52"/>
      <c r="D8038" s="18"/>
      <c r="E8038" s="18"/>
      <c r="F8038" s="18"/>
      <c r="G8038" s="18"/>
      <c r="H8038" s="18"/>
      <c r="J8038" s="18"/>
      <c r="K8038" s="18"/>
    </row>
    <row r="8039" spans="1:11">
      <c r="A8039" s="9"/>
      <c r="B8039" s="18"/>
      <c r="C8039" s="52"/>
      <c r="D8039" s="18"/>
      <c r="E8039" s="18"/>
      <c r="F8039" s="18"/>
      <c r="G8039" s="18"/>
      <c r="H8039" s="18"/>
      <c r="J8039" s="18"/>
      <c r="K8039" s="18"/>
    </row>
    <row r="8040" spans="1:11">
      <c r="A8040" s="9"/>
      <c r="B8040" s="18"/>
      <c r="C8040" s="52"/>
      <c r="D8040" s="18"/>
      <c r="E8040" s="18"/>
      <c r="F8040" s="18"/>
      <c r="G8040" s="18"/>
      <c r="H8040" s="18"/>
      <c r="J8040" s="18"/>
      <c r="K8040" s="18"/>
    </row>
    <row r="8041" spans="1:11">
      <c r="A8041" s="9"/>
      <c r="B8041" s="18"/>
      <c r="C8041" s="52"/>
      <c r="D8041" s="18"/>
      <c r="E8041" s="18"/>
      <c r="F8041" s="18"/>
      <c r="G8041" s="18"/>
      <c r="H8041" s="18"/>
      <c r="J8041" s="18"/>
      <c r="K8041" s="18"/>
    </row>
    <row r="8042" spans="1:11">
      <c r="A8042" s="9"/>
      <c r="B8042" s="18"/>
      <c r="C8042" s="52"/>
      <c r="D8042" s="18"/>
      <c r="E8042" s="18"/>
      <c r="F8042" s="18"/>
      <c r="G8042" s="18"/>
      <c r="H8042" s="18"/>
      <c r="J8042" s="18"/>
      <c r="K8042" s="18"/>
    </row>
    <row r="8043" spans="1:11">
      <c r="A8043" s="9"/>
      <c r="B8043" s="18"/>
      <c r="C8043" s="52"/>
      <c r="D8043" s="18"/>
      <c r="E8043" s="18"/>
      <c r="F8043" s="18"/>
      <c r="G8043" s="18"/>
      <c r="H8043" s="18"/>
      <c r="J8043" s="18"/>
      <c r="K8043" s="18"/>
    </row>
    <row r="8044" spans="1:11">
      <c r="A8044" s="9"/>
      <c r="B8044" s="18"/>
      <c r="C8044" s="52"/>
      <c r="D8044" s="18"/>
      <c r="E8044" s="18"/>
      <c r="F8044" s="18"/>
      <c r="G8044" s="18"/>
      <c r="H8044" s="18"/>
      <c r="J8044" s="18"/>
      <c r="K8044" s="18"/>
    </row>
    <row r="8045" spans="1:11">
      <c r="A8045" s="9"/>
      <c r="B8045" s="18"/>
    </row>
    <row r="8046" spans="1:11">
      <c r="A8046" s="9"/>
      <c r="B8046" s="18"/>
    </row>
  </sheetData>
  <printOptions gridLines="1"/>
  <pageMargins left="0.5" right="0.5" top="0.5" bottom="0.5" header="0.5" footer="0.5"/>
  <pageSetup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6E184-3DFD-49E7-BEBE-E6B5AE1DA3D4}">
  <dimension ref="A1:IE804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3" sqref="O13"/>
    </sheetView>
  </sheetViews>
  <sheetFormatPr defaultColWidth="12.54296875" defaultRowHeight="12.5"/>
  <cols>
    <col min="1" max="1" width="6.54296875" style="7" customWidth="1"/>
    <col min="2" max="2" width="26.1796875" style="10" customWidth="1"/>
    <col min="3" max="5" width="15.453125" style="10" customWidth="1"/>
    <col min="6" max="6" width="8.7265625" style="10" customWidth="1"/>
    <col min="7" max="7" width="15.26953125" style="10" customWidth="1"/>
    <col min="8" max="9" width="15.453125" style="10" customWidth="1"/>
    <col min="10" max="11" width="15.26953125" style="10" customWidth="1"/>
    <col min="12" max="12" width="17.54296875" style="10" customWidth="1"/>
    <col min="13" max="13" width="15.453125" style="10" customWidth="1"/>
    <col min="14" max="14" width="17.54296875" style="10" customWidth="1"/>
    <col min="15" max="15" width="15.26953125" style="10" customWidth="1"/>
    <col min="16" max="16" width="17.54296875" style="10" customWidth="1"/>
    <col min="17" max="17" width="13.453125" style="10" customWidth="1"/>
    <col min="18" max="18" width="16.453125" style="10" customWidth="1"/>
    <col min="19" max="16384" width="12.54296875" style="10"/>
  </cols>
  <sheetData>
    <row r="1" spans="1:239" s="6" customFormat="1" ht="81" customHeight="1">
      <c r="A1" s="1" t="s">
        <v>0</v>
      </c>
      <c r="B1" s="2" t="s">
        <v>1</v>
      </c>
      <c r="C1" s="77" t="s">
        <v>156</v>
      </c>
      <c r="D1" s="77" t="s">
        <v>157</v>
      </c>
      <c r="E1" s="1" t="s">
        <v>158</v>
      </c>
      <c r="F1" s="1"/>
      <c r="G1" s="78" t="s">
        <v>3</v>
      </c>
      <c r="H1" s="79" t="s">
        <v>159</v>
      </c>
      <c r="I1" s="79" t="s">
        <v>160</v>
      </c>
      <c r="J1" s="78" t="s">
        <v>161</v>
      </c>
      <c r="K1" s="78" t="s">
        <v>204</v>
      </c>
      <c r="L1" s="75" t="s">
        <v>4</v>
      </c>
      <c r="M1" s="75" t="s">
        <v>159</v>
      </c>
      <c r="N1" s="75" t="s">
        <v>162</v>
      </c>
      <c r="O1" s="75" t="s">
        <v>163</v>
      </c>
      <c r="P1" s="75" t="s">
        <v>205</v>
      </c>
      <c r="Q1" s="5" t="s">
        <v>5</v>
      </c>
    </row>
    <row r="2" spans="1:239">
      <c r="B2" s="147"/>
      <c r="C2" s="80"/>
      <c r="D2" s="81">
        <v>5874.08</v>
      </c>
      <c r="E2" s="80"/>
      <c r="F2" s="80"/>
      <c r="G2" s="7"/>
      <c r="H2" s="80"/>
      <c r="I2" s="80"/>
      <c r="J2" s="7"/>
      <c r="K2" s="7"/>
      <c r="L2" s="9"/>
      <c r="M2" s="80"/>
      <c r="N2" s="9"/>
      <c r="O2" s="9"/>
      <c r="P2" s="9"/>
      <c r="Q2" s="9"/>
    </row>
    <row r="3" spans="1:239" s="16" customFormat="1" ht="13">
      <c r="A3" s="12"/>
      <c r="B3" s="148" t="s">
        <v>6</v>
      </c>
      <c r="C3" s="82">
        <v>425688.91000000003</v>
      </c>
      <c r="D3" s="15">
        <v>2500530709</v>
      </c>
      <c r="E3" s="15">
        <v>92074379</v>
      </c>
      <c r="F3" s="57"/>
      <c r="G3" s="15">
        <v>2538438955.5</v>
      </c>
      <c r="H3" s="15">
        <v>92074379</v>
      </c>
      <c r="I3" s="15">
        <f>I152</f>
        <v>2630513334.5</v>
      </c>
      <c r="J3" s="15">
        <f>J152</f>
        <v>2352468075.0433512</v>
      </c>
      <c r="K3" s="15"/>
      <c r="L3" s="15">
        <v>1918442310</v>
      </c>
      <c r="M3" s="15">
        <v>92074379</v>
      </c>
      <c r="N3" s="15">
        <f>N152</f>
        <v>2010516689</v>
      </c>
      <c r="O3" s="15">
        <f>O152</f>
        <v>1798005074.9726994</v>
      </c>
      <c r="P3" s="15"/>
      <c r="Q3" s="15">
        <v>7832726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</row>
    <row r="4" spans="1:239" ht="5.5" customHeight="1">
      <c r="A4" s="9"/>
      <c r="B4" s="147"/>
      <c r="C4" s="83"/>
      <c r="D4" s="83"/>
      <c r="E4" s="83"/>
      <c r="F4" s="83"/>
      <c r="G4" s="18"/>
      <c r="H4" s="83"/>
      <c r="I4" s="83"/>
      <c r="J4" s="18"/>
      <c r="K4" s="18"/>
      <c r="L4" s="19"/>
      <c r="M4" s="83"/>
      <c r="N4" s="19"/>
      <c r="O4" s="19"/>
      <c r="P4" s="19"/>
      <c r="Q4" s="19"/>
    </row>
    <row r="5" spans="1:239">
      <c r="A5" s="9">
        <v>130</v>
      </c>
      <c r="B5" s="21" t="s">
        <v>7</v>
      </c>
      <c r="C5" s="84">
        <v>2764.7</v>
      </c>
      <c r="D5" s="22">
        <v>16240069</v>
      </c>
      <c r="E5" s="22">
        <v>1068319</v>
      </c>
      <c r="F5" s="29"/>
      <c r="G5" s="22">
        <v>16016138</v>
      </c>
      <c r="H5" s="22">
        <v>1068319</v>
      </c>
      <c r="I5" s="22">
        <f>SUM(H5+G5)</f>
        <v>17084457</v>
      </c>
      <c r="J5" s="22">
        <f>SUM(I5*89.43%)</f>
        <v>15278629.895100001</v>
      </c>
      <c r="K5" s="22">
        <f>J5/C5</f>
        <v>5526.3246989185091</v>
      </c>
      <c r="L5" s="22">
        <v>11691781</v>
      </c>
      <c r="M5" s="22">
        <v>1068319</v>
      </c>
      <c r="N5" s="22">
        <f>M5+L5</f>
        <v>12760100</v>
      </c>
      <c r="O5" s="22">
        <f>SUM(N5*89.43%)</f>
        <v>11411357.430000002</v>
      </c>
      <c r="P5" s="22">
        <f>O5/C5</f>
        <v>4127.5210438745626</v>
      </c>
      <c r="Q5" s="22">
        <v>0</v>
      </c>
      <c r="R5" s="26"/>
      <c r="S5" s="11"/>
    </row>
    <row r="6" spans="1:239">
      <c r="A6" s="9">
        <v>200</v>
      </c>
      <c r="B6" s="21" t="s">
        <v>8</v>
      </c>
      <c r="C6" s="84">
        <v>2836.2</v>
      </c>
      <c r="D6" s="22">
        <v>16660066</v>
      </c>
      <c r="E6" s="22">
        <v>70607</v>
      </c>
      <c r="F6" s="29"/>
      <c r="G6" s="22">
        <v>17513439</v>
      </c>
      <c r="H6" s="22">
        <v>70607</v>
      </c>
      <c r="I6" s="22">
        <f t="shared" ref="I6:I69" si="0">SUM(H6+G6)</f>
        <v>17584046</v>
      </c>
      <c r="J6" s="22">
        <f t="shared" ref="J6:J69" si="1">SUM(I6*89.43%)</f>
        <v>15725412.337800002</v>
      </c>
      <c r="K6" s="22">
        <f t="shared" ref="K6:K69" si="2">J6/C6</f>
        <v>5544.535765390312</v>
      </c>
      <c r="L6" s="22">
        <v>13393989</v>
      </c>
      <c r="M6" s="22">
        <v>70607</v>
      </c>
      <c r="N6" s="22">
        <f t="shared" ref="N6:N69" si="3">M6+L6</f>
        <v>13464596</v>
      </c>
      <c r="O6" s="22">
        <f t="shared" ref="O6:O69" si="4">SUM(N6*89.43%)</f>
        <v>12041388.202800002</v>
      </c>
      <c r="P6" s="22">
        <f t="shared" ref="P6:P69" si="5">O6/C6</f>
        <v>4245.6061641633178</v>
      </c>
      <c r="Q6" s="22">
        <v>0</v>
      </c>
      <c r="R6" s="28"/>
      <c r="S6" s="11"/>
    </row>
    <row r="7" spans="1:239">
      <c r="A7" s="9">
        <v>220</v>
      </c>
      <c r="B7" s="21" t="s">
        <v>9</v>
      </c>
      <c r="C7" s="84">
        <v>2294.63</v>
      </c>
      <c r="D7" s="22">
        <v>13478840</v>
      </c>
      <c r="E7" s="22">
        <v>596043</v>
      </c>
      <c r="F7" s="29"/>
      <c r="G7" s="22">
        <v>13623508</v>
      </c>
      <c r="H7" s="22">
        <v>596043</v>
      </c>
      <c r="I7" s="22">
        <f t="shared" si="0"/>
        <v>14219551</v>
      </c>
      <c r="J7" s="22">
        <f t="shared" si="1"/>
        <v>12716544.459300002</v>
      </c>
      <c r="K7" s="22">
        <f t="shared" si="2"/>
        <v>5541.8714386633146</v>
      </c>
      <c r="L7" s="22">
        <v>10937803</v>
      </c>
      <c r="M7" s="22">
        <v>596043</v>
      </c>
      <c r="N7" s="22">
        <f t="shared" si="3"/>
        <v>11533846</v>
      </c>
      <c r="O7" s="22">
        <f t="shared" si="4"/>
        <v>10314718.4778</v>
      </c>
      <c r="P7" s="22">
        <f t="shared" si="5"/>
        <v>4495.1554184334727</v>
      </c>
      <c r="Q7" s="22">
        <v>0</v>
      </c>
      <c r="R7" s="28"/>
      <c r="S7" s="11"/>
    </row>
    <row r="8" spans="1:239">
      <c r="A8" s="9">
        <v>300</v>
      </c>
      <c r="B8" s="21" t="s">
        <v>10</v>
      </c>
      <c r="C8" s="84">
        <v>854.79</v>
      </c>
      <c r="D8" s="22">
        <v>5021105</v>
      </c>
      <c r="E8" s="22">
        <v>0</v>
      </c>
      <c r="F8" s="29"/>
      <c r="G8" s="22">
        <v>5265757</v>
      </c>
      <c r="H8" s="22">
        <v>0</v>
      </c>
      <c r="I8" s="22">
        <f t="shared" si="0"/>
        <v>5265757</v>
      </c>
      <c r="J8" s="22">
        <f t="shared" si="1"/>
        <v>4709166.4851000002</v>
      </c>
      <c r="K8" s="22">
        <f t="shared" si="2"/>
        <v>5509.1501832028925</v>
      </c>
      <c r="L8" s="22">
        <v>3844003</v>
      </c>
      <c r="M8" s="22">
        <v>0</v>
      </c>
      <c r="N8" s="22">
        <f t="shared" si="3"/>
        <v>3844003</v>
      </c>
      <c r="O8" s="22">
        <f t="shared" si="4"/>
        <v>3437691.8829000005</v>
      </c>
      <c r="P8" s="22">
        <f t="shared" si="5"/>
        <v>4021.6800417646446</v>
      </c>
      <c r="Q8" s="22">
        <v>0</v>
      </c>
      <c r="R8" s="28"/>
      <c r="S8" s="11"/>
    </row>
    <row r="9" spans="1:239">
      <c r="A9" s="9">
        <v>400</v>
      </c>
      <c r="B9" s="21" t="s">
        <v>11</v>
      </c>
      <c r="C9" s="84">
        <v>919.47</v>
      </c>
      <c r="D9" s="22">
        <v>5401040</v>
      </c>
      <c r="E9" s="22">
        <v>69431</v>
      </c>
      <c r="F9" s="29"/>
      <c r="G9" s="22">
        <v>5632652</v>
      </c>
      <c r="H9" s="22">
        <v>69431</v>
      </c>
      <c r="I9" s="22">
        <f t="shared" si="0"/>
        <v>5702083</v>
      </c>
      <c r="J9" s="22">
        <f t="shared" si="1"/>
        <v>5099372.8269000007</v>
      </c>
      <c r="K9" s="22">
        <f t="shared" si="2"/>
        <v>5545.9915243564237</v>
      </c>
      <c r="L9" s="22">
        <v>4111836</v>
      </c>
      <c r="M9" s="22">
        <v>69431</v>
      </c>
      <c r="N9" s="22">
        <f t="shared" si="3"/>
        <v>4181267</v>
      </c>
      <c r="O9" s="22">
        <f t="shared" si="4"/>
        <v>3739307.0781000005</v>
      </c>
      <c r="P9" s="22">
        <f t="shared" si="5"/>
        <v>4066.8070498221805</v>
      </c>
      <c r="Q9" s="22">
        <v>0</v>
      </c>
      <c r="R9" s="28"/>
      <c r="S9" s="11"/>
    </row>
    <row r="10" spans="1:239">
      <c r="A10" s="9">
        <v>420</v>
      </c>
      <c r="B10" s="21" t="s">
        <v>12</v>
      </c>
      <c r="C10" s="84">
        <v>2004.46</v>
      </c>
      <c r="D10" s="22">
        <v>11774358</v>
      </c>
      <c r="E10" s="22">
        <v>359141</v>
      </c>
      <c r="F10" s="29"/>
      <c r="G10" s="22">
        <v>12069287</v>
      </c>
      <c r="H10" s="22">
        <v>359141</v>
      </c>
      <c r="I10" s="22">
        <f t="shared" si="0"/>
        <v>12428428</v>
      </c>
      <c r="J10" s="22">
        <f t="shared" si="1"/>
        <v>11114743.160400001</v>
      </c>
      <c r="K10" s="22">
        <f t="shared" si="2"/>
        <v>5545.0062163375678</v>
      </c>
      <c r="L10" s="22">
        <v>9383663</v>
      </c>
      <c r="M10" s="22">
        <v>359141</v>
      </c>
      <c r="N10" s="22">
        <f t="shared" si="3"/>
        <v>9742804</v>
      </c>
      <c r="O10" s="22">
        <f t="shared" si="4"/>
        <v>8712989.6172000002</v>
      </c>
      <c r="P10" s="22">
        <f t="shared" si="5"/>
        <v>4346.8014413857099</v>
      </c>
      <c r="Q10" s="22">
        <v>0</v>
      </c>
      <c r="R10" s="28"/>
      <c r="S10" s="11"/>
    </row>
    <row r="11" spans="1:239">
      <c r="A11" s="9">
        <v>500</v>
      </c>
      <c r="B11" s="21" t="s">
        <v>13</v>
      </c>
      <c r="C11" s="84">
        <v>925.74</v>
      </c>
      <c r="D11" s="22">
        <v>5437871</v>
      </c>
      <c r="E11" s="22">
        <v>422288</v>
      </c>
      <c r="F11" s="29"/>
      <c r="G11" s="22">
        <v>5295773</v>
      </c>
      <c r="H11" s="22">
        <v>422288</v>
      </c>
      <c r="I11" s="22">
        <f t="shared" si="0"/>
        <v>5718061</v>
      </c>
      <c r="J11" s="22">
        <f t="shared" si="1"/>
        <v>5113661.9523000009</v>
      </c>
      <c r="K11" s="22">
        <f t="shared" si="2"/>
        <v>5523.8641003953608</v>
      </c>
      <c r="L11" s="22">
        <v>4060949</v>
      </c>
      <c r="M11" s="22">
        <v>422288</v>
      </c>
      <c r="N11" s="22">
        <f t="shared" si="3"/>
        <v>4483237</v>
      </c>
      <c r="O11" s="22">
        <f t="shared" si="4"/>
        <v>4009358.8491000002</v>
      </c>
      <c r="P11" s="22">
        <f t="shared" si="5"/>
        <v>4330.9772172532248</v>
      </c>
      <c r="Q11" s="22">
        <v>0</v>
      </c>
      <c r="R11" s="28"/>
      <c r="S11" s="11"/>
    </row>
    <row r="12" spans="1:239">
      <c r="A12" s="9">
        <v>614</v>
      </c>
      <c r="B12" s="21" t="s">
        <v>14</v>
      </c>
      <c r="C12" s="84">
        <v>2968.95</v>
      </c>
      <c r="D12" s="22">
        <v>17439850</v>
      </c>
      <c r="E12" s="22">
        <v>0</v>
      </c>
      <c r="F12" s="29"/>
      <c r="G12" s="22">
        <v>18311552</v>
      </c>
      <c r="H12" s="22">
        <v>0</v>
      </c>
      <c r="I12" s="22">
        <f t="shared" si="0"/>
        <v>18311552</v>
      </c>
      <c r="J12" s="22">
        <f t="shared" si="1"/>
        <v>16376020.953600002</v>
      </c>
      <c r="K12" s="22">
        <f t="shared" si="2"/>
        <v>5515.7617856818079</v>
      </c>
      <c r="L12" s="22">
        <v>13367433</v>
      </c>
      <c r="M12" s="22">
        <v>0</v>
      </c>
      <c r="N12" s="22">
        <f t="shared" si="3"/>
        <v>13367433</v>
      </c>
      <c r="O12" s="22">
        <f t="shared" si="4"/>
        <v>11954495.331900001</v>
      </c>
      <c r="P12" s="22">
        <f t="shared" si="5"/>
        <v>4026.5061155964236</v>
      </c>
      <c r="Q12" s="22">
        <v>0</v>
      </c>
      <c r="R12" s="28"/>
      <c r="S12" s="11"/>
    </row>
    <row r="13" spans="1:239">
      <c r="A13" s="9">
        <v>617</v>
      </c>
      <c r="B13" s="21" t="s">
        <v>15</v>
      </c>
      <c r="C13" s="84">
        <v>871.55</v>
      </c>
      <c r="D13" s="22">
        <v>5119554</v>
      </c>
      <c r="E13" s="22">
        <v>30016</v>
      </c>
      <c r="F13" s="29"/>
      <c r="G13" s="22">
        <v>5344763</v>
      </c>
      <c r="H13" s="22">
        <v>30016</v>
      </c>
      <c r="I13" s="22">
        <f t="shared" si="0"/>
        <v>5374779</v>
      </c>
      <c r="J13" s="22">
        <f t="shared" si="1"/>
        <v>4806664.8597000008</v>
      </c>
      <c r="K13" s="22">
        <f t="shared" si="2"/>
        <v>5515.0764267110335</v>
      </c>
      <c r="L13" s="22">
        <v>4363594</v>
      </c>
      <c r="M13" s="22">
        <v>30016</v>
      </c>
      <c r="N13" s="22">
        <f t="shared" si="3"/>
        <v>4393610</v>
      </c>
      <c r="O13" s="22">
        <f t="shared" si="4"/>
        <v>3929205.4230000004</v>
      </c>
      <c r="P13" s="22">
        <f t="shared" si="5"/>
        <v>4508.2960507142452</v>
      </c>
      <c r="Q13" s="22">
        <v>819371</v>
      </c>
      <c r="R13" s="28"/>
      <c r="S13" s="11"/>
    </row>
    <row r="14" spans="1:239">
      <c r="A14" s="9">
        <v>618</v>
      </c>
      <c r="B14" s="21" t="s">
        <v>16</v>
      </c>
      <c r="C14" s="84">
        <v>1037.6099999999999</v>
      </c>
      <c r="D14" s="22">
        <v>6095004</v>
      </c>
      <c r="E14" s="22">
        <v>579889</v>
      </c>
      <c r="F14" s="29"/>
      <c r="G14" s="22">
        <v>5813221</v>
      </c>
      <c r="H14" s="22">
        <v>579889</v>
      </c>
      <c r="I14" s="22">
        <f t="shared" si="0"/>
        <v>6393110</v>
      </c>
      <c r="J14" s="22">
        <f t="shared" si="1"/>
        <v>5717358.273000001</v>
      </c>
      <c r="K14" s="22">
        <f t="shared" si="2"/>
        <v>5510.1225633908707</v>
      </c>
      <c r="L14" s="22">
        <v>4243651</v>
      </c>
      <c r="M14" s="22">
        <v>579889</v>
      </c>
      <c r="N14" s="22">
        <f t="shared" si="3"/>
        <v>4823540</v>
      </c>
      <c r="O14" s="22">
        <f t="shared" si="4"/>
        <v>4313691.8220000006</v>
      </c>
      <c r="P14" s="22">
        <f t="shared" si="5"/>
        <v>4157.3344724896651</v>
      </c>
      <c r="Q14" s="22">
        <v>1574584</v>
      </c>
      <c r="R14" s="28"/>
      <c r="S14" s="11"/>
    </row>
    <row r="15" spans="1:239">
      <c r="A15" s="9">
        <v>700</v>
      </c>
      <c r="B15" s="21" t="s">
        <v>17</v>
      </c>
      <c r="C15" s="84">
        <v>2132.4499999999998</v>
      </c>
      <c r="D15" s="22">
        <v>12526182</v>
      </c>
      <c r="E15" s="22">
        <v>571431</v>
      </c>
      <c r="F15" s="29"/>
      <c r="G15" s="22">
        <v>12617338</v>
      </c>
      <c r="H15" s="22">
        <v>571431</v>
      </c>
      <c r="I15" s="22">
        <f t="shared" si="0"/>
        <v>13188769</v>
      </c>
      <c r="J15" s="22">
        <f t="shared" si="1"/>
        <v>11794716.116700001</v>
      </c>
      <c r="K15" s="22">
        <f t="shared" si="2"/>
        <v>5531.063385636241</v>
      </c>
      <c r="L15" s="22">
        <v>10153776</v>
      </c>
      <c r="M15" s="22">
        <v>571431</v>
      </c>
      <c r="N15" s="22">
        <f t="shared" si="3"/>
        <v>10725207</v>
      </c>
      <c r="O15" s="22">
        <f t="shared" si="4"/>
        <v>9591552.6201000009</v>
      </c>
      <c r="P15" s="22">
        <f t="shared" si="5"/>
        <v>4497.902703510048</v>
      </c>
      <c r="Q15" s="22">
        <v>0</v>
      </c>
      <c r="R15" s="28"/>
      <c r="S15" s="11"/>
    </row>
    <row r="16" spans="1:239">
      <c r="A16" s="9">
        <v>800</v>
      </c>
      <c r="B16" s="21" t="s">
        <v>18</v>
      </c>
      <c r="C16" s="84">
        <v>823.95</v>
      </c>
      <c r="D16" s="22">
        <v>4839948</v>
      </c>
      <c r="E16" s="22">
        <v>467283</v>
      </c>
      <c r="F16" s="29"/>
      <c r="G16" s="22">
        <v>4617905</v>
      </c>
      <c r="H16" s="22">
        <v>467283</v>
      </c>
      <c r="I16" s="22">
        <f t="shared" si="0"/>
        <v>5085188</v>
      </c>
      <c r="J16" s="22">
        <f t="shared" si="1"/>
        <v>4547683.6284000007</v>
      </c>
      <c r="K16" s="22">
        <f t="shared" si="2"/>
        <v>5519.3684427453127</v>
      </c>
      <c r="L16" s="22">
        <v>3371071</v>
      </c>
      <c r="M16" s="22">
        <v>467283</v>
      </c>
      <c r="N16" s="22">
        <f t="shared" si="3"/>
        <v>3838354</v>
      </c>
      <c r="O16" s="22">
        <f t="shared" si="4"/>
        <v>3432639.9822000004</v>
      </c>
      <c r="P16" s="22">
        <f t="shared" si="5"/>
        <v>4166.0780171126889</v>
      </c>
      <c r="Q16" s="22">
        <v>0</v>
      </c>
      <c r="R16" s="28"/>
      <c r="S16" s="11"/>
    </row>
    <row r="17" spans="1:19">
      <c r="A17" s="9">
        <v>911</v>
      </c>
      <c r="B17" s="21" t="s">
        <v>164</v>
      </c>
      <c r="C17" s="84">
        <v>2049.0100000000002</v>
      </c>
      <c r="D17" s="22">
        <v>12036049</v>
      </c>
      <c r="E17" s="22">
        <v>156427</v>
      </c>
      <c r="F17" s="29"/>
      <c r="G17" s="22">
        <v>12523706</v>
      </c>
      <c r="H17" s="22">
        <v>156427</v>
      </c>
      <c r="I17" s="22">
        <f t="shared" si="0"/>
        <v>12680133</v>
      </c>
      <c r="J17" s="22">
        <f t="shared" si="1"/>
        <v>11339842.941900002</v>
      </c>
      <c r="K17" s="22">
        <f t="shared" si="2"/>
        <v>5534.3033669430606</v>
      </c>
      <c r="L17" s="22">
        <v>10595480</v>
      </c>
      <c r="M17" s="22">
        <v>156427</v>
      </c>
      <c r="N17" s="22">
        <f t="shared" si="3"/>
        <v>10751907</v>
      </c>
      <c r="O17" s="22">
        <f t="shared" si="4"/>
        <v>9615430.4301000014</v>
      </c>
      <c r="P17" s="22">
        <f t="shared" si="5"/>
        <v>4692.7201087842423</v>
      </c>
      <c r="Q17" s="22">
        <v>0</v>
      </c>
      <c r="R17" s="28"/>
      <c r="S17" s="11"/>
    </row>
    <row r="18" spans="1:19">
      <c r="A18" s="9">
        <v>921</v>
      </c>
      <c r="B18" s="21" t="s">
        <v>21</v>
      </c>
      <c r="C18" s="84">
        <v>540.70000000000005</v>
      </c>
      <c r="D18" s="22">
        <v>3176115</v>
      </c>
      <c r="E18" s="22">
        <v>199307</v>
      </c>
      <c r="F18" s="29"/>
      <c r="G18" s="22">
        <v>3137462</v>
      </c>
      <c r="H18" s="22">
        <v>199307</v>
      </c>
      <c r="I18" s="22">
        <f t="shared" si="0"/>
        <v>3336769</v>
      </c>
      <c r="J18" s="22">
        <f t="shared" si="1"/>
        <v>2984072.5167000005</v>
      </c>
      <c r="K18" s="22">
        <f t="shared" si="2"/>
        <v>5518.9060786018126</v>
      </c>
      <c r="L18" s="22">
        <v>2453111</v>
      </c>
      <c r="M18" s="22">
        <v>199307</v>
      </c>
      <c r="N18" s="22">
        <f t="shared" si="3"/>
        <v>2652418</v>
      </c>
      <c r="O18" s="22">
        <f t="shared" si="4"/>
        <v>2372057.4174000002</v>
      </c>
      <c r="P18" s="22">
        <f t="shared" si="5"/>
        <v>4387.0120536341774</v>
      </c>
      <c r="Q18" s="22">
        <v>0</v>
      </c>
      <c r="R18" s="28"/>
      <c r="S18" s="11"/>
    </row>
    <row r="19" spans="1:19">
      <c r="A19" s="9">
        <v>1000</v>
      </c>
      <c r="B19" s="21" t="s">
        <v>22</v>
      </c>
      <c r="C19" s="84">
        <v>1154.6199999999999</v>
      </c>
      <c r="D19" s="22">
        <v>6782330</v>
      </c>
      <c r="E19" s="22">
        <v>537948</v>
      </c>
      <c r="F19" s="22"/>
      <c r="G19" s="22">
        <v>6597116</v>
      </c>
      <c r="H19" s="22">
        <v>537948</v>
      </c>
      <c r="I19" s="22">
        <f t="shared" si="0"/>
        <v>7135064</v>
      </c>
      <c r="J19" s="22">
        <f t="shared" si="1"/>
        <v>6380887.7352000009</v>
      </c>
      <c r="K19" s="22">
        <f t="shared" si="2"/>
        <v>5526.3963340319769</v>
      </c>
      <c r="L19" s="22">
        <v>4815895</v>
      </c>
      <c r="M19" s="22">
        <v>537948</v>
      </c>
      <c r="N19" s="22">
        <f t="shared" si="3"/>
        <v>5353843</v>
      </c>
      <c r="O19" s="22">
        <f t="shared" si="4"/>
        <v>4787941.7949000001</v>
      </c>
      <c r="P19" s="22">
        <f t="shared" si="5"/>
        <v>4146.7684562020413</v>
      </c>
      <c r="Q19" s="22">
        <v>0</v>
      </c>
      <c r="R19" s="28"/>
      <c r="S19" s="11"/>
    </row>
    <row r="20" spans="1:19">
      <c r="A20" s="9">
        <v>1100</v>
      </c>
      <c r="B20" s="21" t="s">
        <v>23</v>
      </c>
      <c r="C20" s="84">
        <v>1234.8699999999999</v>
      </c>
      <c r="D20" s="22">
        <v>7253725</v>
      </c>
      <c r="E20" s="22">
        <v>345631</v>
      </c>
      <c r="F20" s="22"/>
      <c r="G20" s="22">
        <v>7297540</v>
      </c>
      <c r="H20" s="22">
        <v>345631</v>
      </c>
      <c r="I20" s="22">
        <f t="shared" si="0"/>
        <v>7643171</v>
      </c>
      <c r="J20" s="22">
        <f t="shared" si="1"/>
        <v>6835287.8253000006</v>
      </c>
      <c r="K20" s="22">
        <f t="shared" si="2"/>
        <v>5535.228668037932</v>
      </c>
      <c r="L20" s="22">
        <v>5327204</v>
      </c>
      <c r="M20" s="22">
        <v>345631</v>
      </c>
      <c r="N20" s="22">
        <f t="shared" si="3"/>
        <v>5672835</v>
      </c>
      <c r="O20" s="22">
        <f t="shared" si="4"/>
        <v>5073216.3405000009</v>
      </c>
      <c r="P20" s="22">
        <f t="shared" si="5"/>
        <v>4108.2999348109524</v>
      </c>
      <c r="Q20" s="22">
        <v>0</v>
      </c>
      <c r="R20" s="28"/>
      <c r="S20" s="11"/>
    </row>
    <row r="21" spans="1:19">
      <c r="A21" s="9">
        <v>1211</v>
      </c>
      <c r="B21" s="21" t="s">
        <v>24</v>
      </c>
      <c r="C21" s="84">
        <v>842.93</v>
      </c>
      <c r="D21" s="22">
        <v>4951438</v>
      </c>
      <c r="E21" s="22">
        <v>0</v>
      </c>
      <c r="F21" s="22"/>
      <c r="G21" s="22">
        <v>5222817</v>
      </c>
      <c r="H21" s="22">
        <v>0</v>
      </c>
      <c r="I21" s="22">
        <f t="shared" si="0"/>
        <v>5222817</v>
      </c>
      <c r="J21" s="22">
        <f t="shared" si="1"/>
        <v>4670765.2431000005</v>
      </c>
      <c r="K21" s="22">
        <f t="shared" si="2"/>
        <v>5541.1069046065522</v>
      </c>
      <c r="L21" s="22">
        <v>3812656</v>
      </c>
      <c r="M21" s="22">
        <v>0</v>
      </c>
      <c r="N21" s="22">
        <f t="shared" si="3"/>
        <v>3812656</v>
      </c>
      <c r="O21" s="22">
        <f t="shared" si="4"/>
        <v>3409658.2608000003</v>
      </c>
      <c r="P21" s="22">
        <f t="shared" si="5"/>
        <v>4045.0076053764851</v>
      </c>
      <c r="Q21" s="22">
        <v>0</v>
      </c>
      <c r="R21" s="28"/>
      <c r="S21" s="11"/>
    </row>
    <row r="22" spans="1:19">
      <c r="A22" s="9">
        <v>1212</v>
      </c>
      <c r="B22" s="21" t="s">
        <v>25</v>
      </c>
      <c r="C22" s="84">
        <v>1521.13</v>
      </c>
      <c r="D22" s="22">
        <v>8935239</v>
      </c>
      <c r="E22" s="22">
        <v>382696</v>
      </c>
      <c r="F22" s="22"/>
      <c r="G22" s="22">
        <v>9035680</v>
      </c>
      <c r="H22" s="22">
        <v>382696</v>
      </c>
      <c r="I22" s="22">
        <f t="shared" si="0"/>
        <v>9418376</v>
      </c>
      <c r="J22" s="22">
        <f t="shared" si="1"/>
        <v>8422853.6568</v>
      </c>
      <c r="K22" s="22">
        <f t="shared" si="2"/>
        <v>5537.2345932300323</v>
      </c>
      <c r="L22" s="22">
        <v>6596046</v>
      </c>
      <c r="M22" s="22">
        <v>382696</v>
      </c>
      <c r="N22" s="22">
        <f t="shared" si="3"/>
        <v>6978742</v>
      </c>
      <c r="O22" s="22">
        <f t="shared" si="4"/>
        <v>6241088.9706000006</v>
      </c>
      <c r="P22" s="22">
        <f t="shared" si="5"/>
        <v>4102.9293818411315</v>
      </c>
      <c r="Q22" s="22">
        <v>0</v>
      </c>
      <c r="R22" s="28"/>
      <c r="S22" s="11"/>
    </row>
    <row r="23" spans="1:19">
      <c r="A23" s="9">
        <v>1321</v>
      </c>
      <c r="B23" s="21" t="s">
        <v>26</v>
      </c>
      <c r="C23" s="84">
        <v>2631.68</v>
      </c>
      <c r="D23" s="22">
        <v>15458699</v>
      </c>
      <c r="E23" s="22">
        <v>0</v>
      </c>
      <c r="F23" s="22"/>
      <c r="G23" s="22">
        <v>16300443</v>
      </c>
      <c r="H23" s="22">
        <v>0</v>
      </c>
      <c r="I23" s="22">
        <f t="shared" si="0"/>
        <v>16300443</v>
      </c>
      <c r="J23" s="22">
        <f t="shared" si="1"/>
        <v>14577486.174900001</v>
      </c>
      <c r="K23" s="22">
        <f t="shared" si="2"/>
        <v>5539.2320399516666</v>
      </c>
      <c r="L23" s="22">
        <v>11899323</v>
      </c>
      <c r="M23" s="22">
        <v>0</v>
      </c>
      <c r="N23" s="22">
        <f t="shared" si="3"/>
        <v>11899323</v>
      </c>
      <c r="O23" s="22">
        <f t="shared" si="4"/>
        <v>10641564.558900001</v>
      </c>
      <c r="P23" s="22">
        <f t="shared" si="5"/>
        <v>4043.6392566345457</v>
      </c>
      <c r="Q23" s="22">
        <v>0</v>
      </c>
      <c r="R23" s="28"/>
      <c r="S23" s="11"/>
    </row>
    <row r="24" spans="1:19">
      <c r="A24" s="9">
        <v>1400</v>
      </c>
      <c r="B24" s="21" t="s">
        <v>27</v>
      </c>
      <c r="C24" s="84">
        <v>1081.45</v>
      </c>
      <c r="D24" s="22">
        <v>6352524</v>
      </c>
      <c r="E24" s="22">
        <v>390685</v>
      </c>
      <c r="F24" s="22"/>
      <c r="G24" s="22">
        <v>6291077</v>
      </c>
      <c r="H24" s="22">
        <v>390685</v>
      </c>
      <c r="I24" s="22">
        <f t="shared" si="0"/>
        <v>6681762</v>
      </c>
      <c r="J24" s="22">
        <f t="shared" si="1"/>
        <v>5975499.7566000009</v>
      </c>
      <c r="K24" s="22">
        <f t="shared" si="2"/>
        <v>5525.451714457442</v>
      </c>
      <c r="L24" s="22">
        <v>4592486</v>
      </c>
      <c r="M24" s="22">
        <v>390685</v>
      </c>
      <c r="N24" s="22">
        <f t="shared" si="3"/>
        <v>4983171</v>
      </c>
      <c r="O24" s="22">
        <f t="shared" si="4"/>
        <v>4456449.8253000006</v>
      </c>
      <c r="P24" s="22">
        <f t="shared" si="5"/>
        <v>4120.8098620370802</v>
      </c>
      <c r="Q24" s="22">
        <v>0</v>
      </c>
      <c r="R24" s="28"/>
      <c r="S24" s="11"/>
    </row>
    <row r="25" spans="1:19">
      <c r="A25" s="9">
        <v>1402</v>
      </c>
      <c r="B25" s="21" t="s">
        <v>28</v>
      </c>
      <c r="C25" s="84">
        <v>250.3</v>
      </c>
      <c r="D25" s="22">
        <v>1470282</v>
      </c>
      <c r="E25" s="22">
        <v>833473</v>
      </c>
      <c r="F25" s="22"/>
      <c r="G25" s="22">
        <v>669116</v>
      </c>
      <c r="H25" s="22">
        <v>833473</v>
      </c>
      <c r="I25" s="22">
        <f t="shared" si="0"/>
        <v>1502589</v>
      </c>
      <c r="J25" s="22">
        <f t="shared" si="1"/>
        <v>1343765.3427000002</v>
      </c>
      <c r="K25" s="22">
        <f t="shared" si="2"/>
        <v>5368.6190279664406</v>
      </c>
      <c r="L25" s="22">
        <v>488455</v>
      </c>
      <c r="M25" s="22">
        <v>833473</v>
      </c>
      <c r="N25" s="22">
        <f t="shared" si="3"/>
        <v>1321928</v>
      </c>
      <c r="O25" s="22">
        <f t="shared" si="4"/>
        <v>1182200.2104000002</v>
      </c>
      <c r="P25" s="22">
        <f t="shared" si="5"/>
        <v>4723.1330819017185</v>
      </c>
      <c r="Q25" s="22">
        <v>162796</v>
      </c>
      <c r="R25" s="28"/>
      <c r="S25" s="11"/>
    </row>
    <row r="26" spans="1:19">
      <c r="A26" s="9">
        <v>1420</v>
      </c>
      <c r="B26" s="21" t="s">
        <v>29</v>
      </c>
      <c r="C26" s="84">
        <v>2023.66</v>
      </c>
      <c r="D26" s="22">
        <v>11887141</v>
      </c>
      <c r="E26" s="22">
        <v>0</v>
      </c>
      <c r="F26" s="22"/>
      <c r="G26" s="22">
        <v>12544148</v>
      </c>
      <c r="H26" s="22">
        <v>0</v>
      </c>
      <c r="I26" s="22">
        <f t="shared" si="0"/>
        <v>12544148</v>
      </c>
      <c r="J26" s="22">
        <f t="shared" si="1"/>
        <v>11218231.556400001</v>
      </c>
      <c r="K26" s="22">
        <f t="shared" si="2"/>
        <v>5543.5357502742554</v>
      </c>
      <c r="L26" s="22">
        <v>11030649</v>
      </c>
      <c r="M26" s="22">
        <v>0</v>
      </c>
      <c r="N26" s="22">
        <f t="shared" si="3"/>
        <v>11030649</v>
      </c>
      <c r="O26" s="22">
        <f t="shared" si="4"/>
        <v>9864709.400700001</v>
      </c>
      <c r="P26" s="22">
        <f t="shared" si="5"/>
        <v>4874.6871513495353</v>
      </c>
      <c r="Q26" s="22">
        <v>0</v>
      </c>
      <c r="R26" s="28"/>
      <c r="S26" s="11"/>
    </row>
    <row r="27" spans="1:19">
      <c r="A27" s="9">
        <v>1425</v>
      </c>
      <c r="B27" s="21" t="s">
        <v>30</v>
      </c>
      <c r="C27" s="84">
        <v>450</v>
      </c>
      <c r="D27" s="22">
        <v>2643336</v>
      </c>
      <c r="E27" s="22">
        <v>0</v>
      </c>
      <c r="F27" s="22"/>
      <c r="G27" s="22">
        <v>2789434</v>
      </c>
      <c r="H27" s="22">
        <v>0</v>
      </c>
      <c r="I27" s="22">
        <f t="shared" si="0"/>
        <v>2789434</v>
      </c>
      <c r="J27" s="22">
        <f t="shared" si="1"/>
        <v>2494590.8262000005</v>
      </c>
      <c r="K27" s="22">
        <f t="shared" si="2"/>
        <v>5543.5351693333341</v>
      </c>
      <c r="L27" s="22">
        <v>2452878</v>
      </c>
      <c r="M27" s="22">
        <v>0</v>
      </c>
      <c r="N27" s="22">
        <f t="shared" si="3"/>
        <v>2452878</v>
      </c>
      <c r="O27" s="22">
        <f t="shared" si="4"/>
        <v>2193608.7954000002</v>
      </c>
      <c r="P27" s="22">
        <f t="shared" si="5"/>
        <v>4874.6862120000005</v>
      </c>
      <c r="Q27" s="22">
        <v>0</v>
      </c>
      <c r="R27" s="28"/>
      <c r="S27" s="11"/>
    </row>
    <row r="28" spans="1:19">
      <c r="A28" s="9">
        <v>1500</v>
      </c>
      <c r="B28" s="21" t="s">
        <v>31</v>
      </c>
      <c r="C28" s="84">
        <v>2316.2399999999998</v>
      </c>
      <c r="D28" s="22">
        <v>13605779</v>
      </c>
      <c r="E28" s="22">
        <v>907722</v>
      </c>
      <c r="F28" s="22"/>
      <c r="G28" s="22">
        <v>13366225</v>
      </c>
      <c r="H28" s="22">
        <v>907722</v>
      </c>
      <c r="I28" s="22">
        <f t="shared" si="0"/>
        <v>14273947</v>
      </c>
      <c r="J28" s="22">
        <f t="shared" si="1"/>
        <v>12765190.802100001</v>
      </c>
      <c r="K28" s="22">
        <f t="shared" si="2"/>
        <v>5511.1693097865518</v>
      </c>
      <c r="L28" s="22">
        <v>10225970</v>
      </c>
      <c r="M28" s="22">
        <v>907722</v>
      </c>
      <c r="N28" s="22">
        <f t="shared" si="3"/>
        <v>11133692</v>
      </c>
      <c r="O28" s="22">
        <f t="shared" si="4"/>
        <v>9956860.7556000017</v>
      </c>
      <c r="P28" s="22">
        <f t="shared" si="5"/>
        <v>4298.7172122059901</v>
      </c>
      <c r="Q28" s="22">
        <v>0</v>
      </c>
      <c r="R28" s="28"/>
      <c r="S28" s="11"/>
    </row>
    <row r="29" spans="1:19">
      <c r="A29" s="9">
        <v>1520</v>
      </c>
      <c r="B29" s="21" t="s">
        <v>32</v>
      </c>
      <c r="C29" s="84">
        <v>1399.03</v>
      </c>
      <c r="D29" s="22">
        <v>8218014</v>
      </c>
      <c r="E29" s="22">
        <v>0</v>
      </c>
      <c r="F29" s="22"/>
      <c r="G29" s="22">
        <v>8644760</v>
      </c>
      <c r="H29" s="22">
        <v>0</v>
      </c>
      <c r="I29" s="22">
        <f t="shared" si="0"/>
        <v>8644760</v>
      </c>
      <c r="J29" s="22">
        <f t="shared" si="1"/>
        <v>7731008.8680000007</v>
      </c>
      <c r="K29" s="22">
        <f t="shared" si="2"/>
        <v>5525.9779046911081</v>
      </c>
      <c r="L29" s="22">
        <v>6310675</v>
      </c>
      <c r="M29" s="22">
        <v>0</v>
      </c>
      <c r="N29" s="22">
        <f t="shared" si="3"/>
        <v>6310675</v>
      </c>
      <c r="O29" s="22">
        <f t="shared" si="4"/>
        <v>5643636.6525000008</v>
      </c>
      <c r="P29" s="22">
        <f t="shared" si="5"/>
        <v>4033.9639982702306</v>
      </c>
      <c r="Q29" s="22">
        <v>0</v>
      </c>
      <c r="R29" s="28"/>
      <c r="S29" s="11"/>
    </row>
    <row r="30" spans="1:19">
      <c r="A30" s="9">
        <v>1600</v>
      </c>
      <c r="B30" s="21" t="s">
        <v>33</v>
      </c>
      <c r="C30" s="84">
        <v>2489.02</v>
      </c>
      <c r="D30" s="22">
        <v>14620703</v>
      </c>
      <c r="E30" s="22">
        <v>575425</v>
      </c>
      <c r="F30" s="22"/>
      <c r="G30" s="29">
        <v>14822702</v>
      </c>
      <c r="H30" s="22">
        <v>575425</v>
      </c>
      <c r="I30" s="22">
        <f t="shared" si="0"/>
        <v>15398127</v>
      </c>
      <c r="J30" s="22">
        <f t="shared" si="1"/>
        <v>13770544.976100001</v>
      </c>
      <c r="K30" s="22">
        <f t="shared" si="2"/>
        <v>5532.516804244241</v>
      </c>
      <c r="L30" s="22">
        <v>10820572</v>
      </c>
      <c r="M30" s="22">
        <v>575425</v>
      </c>
      <c r="N30" s="22">
        <f t="shared" si="3"/>
        <v>11395997</v>
      </c>
      <c r="O30" s="22">
        <f t="shared" si="4"/>
        <v>10191440.1171</v>
      </c>
      <c r="P30" s="22">
        <f t="shared" si="5"/>
        <v>4094.5593515118403</v>
      </c>
      <c r="Q30" s="22">
        <v>0</v>
      </c>
      <c r="R30" s="28"/>
      <c r="S30" s="11"/>
    </row>
    <row r="31" spans="1:19">
      <c r="A31" s="9">
        <v>1700</v>
      </c>
      <c r="B31" s="21" t="s">
        <v>34</v>
      </c>
      <c r="C31" s="84">
        <v>32323.09</v>
      </c>
      <c r="D31" s="22">
        <v>189868417</v>
      </c>
      <c r="E31" s="22">
        <v>6922545</v>
      </c>
      <c r="F31" s="22"/>
      <c r="G31" s="22">
        <v>192951350</v>
      </c>
      <c r="H31" s="22">
        <v>6922545</v>
      </c>
      <c r="I31" s="22">
        <f t="shared" si="0"/>
        <v>199873895</v>
      </c>
      <c r="J31" s="22">
        <f t="shared" si="1"/>
        <v>178747224.29850003</v>
      </c>
      <c r="K31" s="22">
        <f t="shared" si="2"/>
        <v>5530.0166010891917</v>
      </c>
      <c r="L31" s="22">
        <v>142370693</v>
      </c>
      <c r="M31" s="22">
        <v>6922545</v>
      </c>
      <c r="N31" s="22">
        <f t="shared" si="3"/>
        <v>149293238</v>
      </c>
      <c r="O31" s="22">
        <f t="shared" si="4"/>
        <v>133512942.74340001</v>
      </c>
      <c r="P31" s="22">
        <f t="shared" si="5"/>
        <v>4130.5748535613402</v>
      </c>
      <c r="Q31" s="22">
        <v>0</v>
      </c>
      <c r="R31" s="28"/>
      <c r="S31" s="11"/>
    </row>
    <row r="32" spans="1:19">
      <c r="A32" s="9">
        <v>1800</v>
      </c>
      <c r="B32" s="21" t="s">
        <v>35</v>
      </c>
      <c r="C32" s="84">
        <v>2040.52</v>
      </c>
      <c r="D32" s="22">
        <v>11986178</v>
      </c>
      <c r="E32" s="22">
        <v>182860</v>
      </c>
      <c r="F32" s="22"/>
      <c r="G32" s="22">
        <v>12440353</v>
      </c>
      <c r="H32" s="22">
        <v>182860</v>
      </c>
      <c r="I32" s="22">
        <f t="shared" si="0"/>
        <v>12623213</v>
      </c>
      <c r="J32" s="22">
        <f t="shared" si="1"/>
        <v>11288939.385900002</v>
      </c>
      <c r="K32" s="22">
        <f t="shared" si="2"/>
        <v>5532.3836011898939</v>
      </c>
      <c r="L32" s="22">
        <v>9081458</v>
      </c>
      <c r="M32" s="22">
        <v>182860</v>
      </c>
      <c r="N32" s="22">
        <f t="shared" si="3"/>
        <v>9264318</v>
      </c>
      <c r="O32" s="22">
        <f t="shared" si="4"/>
        <v>8285079.5874000005</v>
      </c>
      <c r="P32" s="22">
        <f t="shared" si="5"/>
        <v>4060.2785502714996</v>
      </c>
      <c r="Q32" s="22">
        <v>0</v>
      </c>
      <c r="R32" s="28"/>
      <c r="S32" s="11"/>
    </row>
    <row r="33" spans="1:19">
      <c r="A33" s="9">
        <v>1802</v>
      </c>
      <c r="B33" s="21" t="s">
        <v>36</v>
      </c>
      <c r="C33" s="84">
        <v>535.55999999999995</v>
      </c>
      <c r="D33" s="22">
        <v>3145922</v>
      </c>
      <c r="E33" s="22">
        <v>0</v>
      </c>
      <c r="F33" s="22"/>
      <c r="G33" s="22">
        <v>3315093</v>
      </c>
      <c r="H33" s="22">
        <v>0</v>
      </c>
      <c r="I33" s="22">
        <f t="shared" si="0"/>
        <v>3315093</v>
      </c>
      <c r="J33" s="22">
        <f t="shared" si="1"/>
        <v>2964687.6699000001</v>
      </c>
      <c r="K33" s="22">
        <f t="shared" si="2"/>
        <v>5535.677925722609</v>
      </c>
      <c r="L33" s="22">
        <v>2420018</v>
      </c>
      <c r="M33" s="22">
        <v>0</v>
      </c>
      <c r="N33" s="22">
        <f t="shared" si="3"/>
        <v>2420018</v>
      </c>
      <c r="O33" s="22">
        <f t="shared" si="4"/>
        <v>2164222.0974000003</v>
      </c>
      <c r="P33" s="22">
        <f t="shared" si="5"/>
        <v>4041.0450694600054</v>
      </c>
      <c r="Q33" s="22">
        <v>0</v>
      </c>
      <c r="R33" s="28"/>
      <c r="S33" s="11"/>
    </row>
    <row r="34" spans="1:19">
      <c r="A34" s="9">
        <v>1820</v>
      </c>
      <c r="B34" s="21" t="s">
        <v>37</v>
      </c>
      <c r="C34" s="84">
        <v>3394.05</v>
      </c>
      <c r="D34" s="22">
        <v>19936921</v>
      </c>
      <c r="E34" s="22">
        <v>847512</v>
      </c>
      <c r="F34" s="22"/>
      <c r="G34" s="22">
        <v>20175512</v>
      </c>
      <c r="H34" s="22">
        <v>847512</v>
      </c>
      <c r="I34" s="22">
        <f t="shared" si="0"/>
        <v>21023024</v>
      </c>
      <c r="J34" s="22">
        <f t="shared" si="1"/>
        <v>18800890.363200001</v>
      </c>
      <c r="K34" s="22">
        <f t="shared" si="2"/>
        <v>5539.3675294117647</v>
      </c>
      <c r="L34" s="22">
        <v>14728124</v>
      </c>
      <c r="M34" s="22">
        <v>847512</v>
      </c>
      <c r="N34" s="22">
        <f t="shared" si="3"/>
        <v>15575636</v>
      </c>
      <c r="O34" s="22">
        <f t="shared" si="4"/>
        <v>13929291.274800001</v>
      </c>
      <c r="P34" s="22">
        <f t="shared" si="5"/>
        <v>4104.0324316966453</v>
      </c>
      <c r="Q34" s="22">
        <v>0</v>
      </c>
      <c r="R34" s="28"/>
      <c r="S34" s="11"/>
    </row>
    <row r="35" spans="1:19">
      <c r="A35" s="9">
        <v>1821</v>
      </c>
      <c r="B35" s="21" t="s">
        <v>38</v>
      </c>
      <c r="C35" s="84">
        <v>3863.76</v>
      </c>
      <c r="D35" s="22">
        <v>22696035</v>
      </c>
      <c r="E35" s="22">
        <v>264862</v>
      </c>
      <c r="F35" s="22"/>
      <c r="G35" s="22">
        <v>23637105</v>
      </c>
      <c r="H35" s="22">
        <v>264862</v>
      </c>
      <c r="I35" s="22">
        <f t="shared" si="0"/>
        <v>23901967</v>
      </c>
      <c r="J35" s="22">
        <f t="shared" si="1"/>
        <v>21375529.088100001</v>
      </c>
      <c r="K35" s="22">
        <f t="shared" si="2"/>
        <v>5532.3128476147585</v>
      </c>
      <c r="L35" s="22">
        <v>18551372</v>
      </c>
      <c r="M35" s="22">
        <v>264862</v>
      </c>
      <c r="N35" s="22">
        <f t="shared" si="3"/>
        <v>18816234</v>
      </c>
      <c r="O35" s="22">
        <f t="shared" si="4"/>
        <v>16827358.066200003</v>
      </c>
      <c r="P35" s="22">
        <f t="shared" si="5"/>
        <v>4355.1768397105416</v>
      </c>
      <c r="Q35" s="22">
        <v>0</v>
      </c>
      <c r="R35" s="28"/>
      <c r="S35" s="11"/>
    </row>
    <row r="36" spans="1:19">
      <c r="A36" s="9">
        <v>1900</v>
      </c>
      <c r="B36" s="21" t="s">
        <v>39</v>
      </c>
      <c r="C36" s="84">
        <v>1153.07</v>
      </c>
      <c r="D36" s="22">
        <v>6773225</v>
      </c>
      <c r="E36" s="22">
        <v>779725</v>
      </c>
      <c r="F36" s="22"/>
      <c r="G36" s="22">
        <v>6320976</v>
      </c>
      <c r="H36" s="22">
        <v>779725</v>
      </c>
      <c r="I36" s="22">
        <f t="shared" si="0"/>
        <v>7100701</v>
      </c>
      <c r="J36" s="22">
        <f t="shared" si="1"/>
        <v>6350156.9043000005</v>
      </c>
      <c r="K36" s="22">
        <f t="shared" si="2"/>
        <v>5507.1738093090626</v>
      </c>
      <c r="L36" s="22">
        <v>4626119</v>
      </c>
      <c r="M36" s="22">
        <v>779725</v>
      </c>
      <c r="N36" s="22">
        <f t="shared" si="3"/>
        <v>5405844</v>
      </c>
      <c r="O36" s="22">
        <f t="shared" si="4"/>
        <v>4834446.2892000005</v>
      </c>
      <c r="P36" s="22">
        <f t="shared" si="5"/>
        <v>4192.673722497334</v>
      </c>
      <c r="Q36" s="22">
        <v>0</v>
      </c>
      <c r="R36" s="28"/>
      <c r="S36" s="11"/>
    </row>
    <row r="37" spans="1:19">
      <c r="A37" s="7">
        <v>2000</v>
      </c>
      <c r="B37" s="85" t="s">
        <v>40</v>
      </c>
      <c r="C37" s="84">
        <v>3644.91</v>
      </c>
      <c r="D37" s="22">
        <v>21410493</v>
      </c>
      <c r="E37" s="22">
        <v>1330185</v>
      </c>
      <c r="F37" s="22"/>
      <c r="G37" s="22">
        <v>21208997</v>
      </c>
      <c r="H37" s="22">
        <v>1330185</v>
      </c>
      <c r="I37" s="22">
        <f t="shared" si="0"/>
        <v>22539182</v>
      </c>
      <c r="J37" s="22">
        <f t="shared" si="1"/>
        <v>20156790.462600004</v>
      </c>
      <c r="K37" s="22">
        <f t="shared" si="2"/>
        <v>5530.1202121863107</v>
      </c>
      <c r="L37" s="22">
        <v>16613219</v>
      </c>
      <c r="M37" s="22">
        <v>1330185</v>
      </c>
      <c r="N37" s="22">
        <f t="shared" si="3"/>
        <v>17943404</v>
      </c>
      <c r="O37" s="22">
        <f t="shared" si="4"/>
        <v>16046786.197200002</v>
      </c>
      <c r="P37" s="22">
        <f t="shared" si="5"/>
        <v>4402.5191835189353</v>
      </c>
      <c r="Q37" s="22">
        <v>0</v>
      </c>
      <c r="R37" s="28"/>
      <c r="S37" s="11"/>
    </row>
    <row r="38" spans="1:19">
      <c r="A38" s="9">
        <v>2100</v>
      </c>
      <c r="B38" s="21" t="s">
        <v>41</v>
      </c>
      <c r="C38" s="84">
        <v>1622.49</v>
      </c>
      <c r="D38" s="22">
        <v>9530636</v>
      </c>
      <c r="E38" s="22">
        <v>491602</v>
      </c>
      <c r="F38" s="22"/>
      <c r="G38" s="22">
        <v>9533919</v>
      </c>
      <c r="H38" s="22">
        <v>491602</v>
      </c>
      <c r="I38" s="22">
        <f t="shared" si="0"/>
        <v>10025521</v>
      </c>
      <c r="J38" s="22">
        <f t="shared" si="1"/>
        <v>8965823.4303000011</v>
      </c>
      <c r="K38" s="22">
        <f t="shared" si="2"/>
        <v>5525.9652942699195</v>
      </c>
      <c r="L38" s="22">
        <v>6959761</v>
      </c>
      <c r="M38" s="22">
        <v>491602</v>
      </c>
      <c r="N38" s="22">
        <f t="shared" si="3"/>
        <v>7451363</v>
      </c>
      <c r="O38" s="22">
        <f t="shared" si="4"/>
        <v>6663753.930900001</v>
      </c>
      <c r="P38" s="22">
        <f t="shared" si="5"/>
        <v>4107.1155636706553</v>
      </c>
      <c r="Q38" s="22">
        <v>0</v>
      </c>
      <c r="R38" s="28"/>
      <c r="S38" s="11"/>
    </row>
    <row r="39" spans="1:19">
      <c r="A39" s="9">
        <v>2220</v>
      </c>
      <c r="B39" s="21" t="s">
        <v>42</v>
      </c>
      <c r="C39" s="84">
        <v>3628.06</v>
      </c>
      <c r="D39" s="22">
        <v>21311515</v>
      </c>
      <c r="E39" s="22">
        <v>228150</v>
      </c>
      <c r="F39" s="22"/>
      <c r="G39" s="22">
        <v>22229970</v>
      </c>
      <c r="H39" s="22">
        <v>228150</v>
      </c>
      <c r="I39" s="22">
        <f t="shared" si="0"/>
        <v>22458120</v>
      </c>
      <c r="J39" s="22">
        <f t="shared" si="1"/>
        <v>20084296.716000002</v>
      </c>
      <c r="K39" s="22">
        <f t="shared" si="2"/>
        <v>5535.8226479165178</v>
      </c>
      <c r="L39" s="22">
        <v>16995700</v>
      </c>
      <c r="M39" s="22">
        <v>228150</v>
      </c>
      <c r="N39" s="22">
        <f t="shared" si="3"/>
        <v>17223850</v>
      </c>
      <c r="O39" s="22">
        <f t="shared" si="4"/>
        <v>15403289.055000002</v>
      </c>
      <c r="P39" s="22">
        <f t="shared" si="5"/>
        <v>4245.5993161634597</v>
      </c>
      <c r="Q39" s="22">
        <v>0</v>
      </c>
      <c r="R39" s="28"/>
      <c r="S39" s="11"/>
    </row>
    <row r="40" spans="1:19">
      <c r="A40" s="9">
        <v>2300</v>
      </c>
      <c r="B40" s="21" t="s">
        <v>43</v>
      </c>
      <c r="C40" s="84">
        <v>4043.43</v>
      </c>
      <c r="D40" s="22">
        <v>23751431</v>
      </c>
      <c r="E40" s="22">
        <v>1113079</v>
      </c>
      <c r="F40" s="22"/>
      <c r="G40" s="22">
        <v>23856032</v>
      </c>
      <c r="H40" s="22">
        <v>1113079</v>
      </c>
      <c r="I40" s="22">
        <f t="shared" si="0"/>
        <v>24969111</v>
      </c>
      <c r="J40" s="22">
        <f t="shared" si="1"/>
        <v>22329875.967300002</v>
      </c>
      <c r="K40" s="22">
        <f t="shared" si="2"/>
        <v>5522.5083573352331</v>
      </c>
      <c r="L40" s="22">
        <v>17414903</v>
      </c>
      <c r="M40" s="22">
        <v>1113079</v>
      </c>
      <c r="N40" s="22">
        <f t="shared" si="3"/>
        <v>18527982</v>
      </c>
      <c r="O40" s="22">
        <f t="shared" si="4"/>
        <v>16569574.302600002</v>
      </c>
      <c r="P40" s="22">
        <f t="shared" si="5"/>
        <v>4097.9006196719129</v>
      </c>
      <c r="Q40" s="22">
        <v>0</v>
      </c>
      <c r="R40" s="28"/>
      <c r="S40" s="11"/>
    </row>
    <row r="41" spans="1:19">
      <c r="A41" s="9">
        <v>2320</v>
      </c>
      <c r="B41" s="21" t="s">
        <v>44</v>
      </c>
      <c r="C41" s="84">
        <v>1644.67</v>
      </c>
      <c r="D41" s="22">
        <v>9660923</v>
      </c>
      <c r="E41" s="22">
        <v>770914</v>
      </c>
      <c r="F41" s="22"/>
      <c r="G41" s="22">
        <v>9382250</v>
      </c>
      <c r="H41" s="22">
        <v>770914</v>
      </c>
      <c r="I41" s="22">
        <f t="shared" si="0"/>
        <v>10153164</v>
      </c>
      <c r="J41" s="22">
        <f t="shared" si="1"/>
        <v>9079974.565200001</v>
      </c>
      <c r="K41" s="22">
        <f t="shared" si="2"/>
        <v>5520.8489029410157</v>
      </c>
      <c r="L41" s="22">
        <v>6849042</v>
      </c>
      <c r="M41" s="22">
        <v>770914</v>
      </c>
      <c r="N41" s="22">
        <f t="shared" si="3"/>
        <v>7619956</v>
      </c>
      <c r="O41" s="22">
        <f t="shared" si="4"/>
        <v>6814526.6508000009</v>
      </c>
      <c r="P41" s="22">
        <f t="shared" si="5"/>
        <v>4143.4005914864383</v>
      </c>
      <c r="Q41" s="22">
        <v>0</v>
      </c>
      <c r="R41" s="28"/>
      <c r="S41" s="11"/>
    </row>
    <row r="42" spans="1:19">
      <c r="A42" s="9">
        <v>2400</v>
      </c>
      <c r="B42" s="21" t="s">
        <v>45</v>
      </c>
      <c r="C42" s="84">
        <v>13765.28</v>
      </c>
      <c r="D42" s="22">
        <v>80858356</v>
      </c>
      <c r="E42" s="22">
        <v>5296423</v>
      </c>
      <c r="F42" s="22"/>
      <c r="G42" s="22">
        <v>79575637</v>
      </c>
      <c r="H42" s="22">
        <v>5296423</v>
      </c>
      <c r="I42" s="22">
        <f t="shared" si="0"/>
        <v>84872060</v>
      </c>
      <c r="J42" s="22">
        <f t="shared" si="1"/>
        <v>75901083.258000001</v>
      </c>
      <c r="K42" s="22">
        <f t="shared" si="2"/>
        <v>5513.951278724443</v>
      </c>
      <c r="L42" s="22">
        <v>58090215</v>
      </c>
      <c r="M42" s="22">
        <v>5296423</v>
      </c>
      <c r="N42" s="22">
        <f t="shared" si="3"/>
        <v>63386638</v>
      </c>
      <c r="O42" s="22">
        <f t="shared" si="4"/>
        <v>56686670.363400005</v>
      </c>
      <c r="P42" s="22">
        <f t="shared" si="5"/>
        <v>4118.090613732521</v>
      </c>
      <c r="Q42" s="22">
        <v>0</v>
      </c>
      <c r="R42" s="28"/>
      <c r="S42" s="11"/>
    </row>
    <row r="43" spans="1:19">
      <c r="A43" s="9">
        <v>2420</v>
      </c>
      <c r="B43" s="21" t="s">
        <v>46</v>
      </c>
      <c r="C43" s="84">
        <v>5765.3</v>
      </c>
      <c r="D43" s="22">
        <v>33865833</v>
      </c>
      <c r="E43" s="22">
        <v>2025265</v>
      </c>
      <c r="F43" s="22"/>
      <c r="G43" s="22">
        <v>33588670</v>
      </c>
      <c r="H43" s="22">
        <v>2025265</v>
      </c>
      <c r="I43" s="22">
        <f t="shared" si="0"/>
        <v>35613935</v>
      </c>
      <c r="J43" s="22">
        <f t="shared" si="1"/>
        <v>31849542.070500005</v>
      </c>
      <c r="K43" s="22">
        <f t="shared" si="2"/>
        <v>5524.3512168490806</v>
      </c>
      <c r="L43" s="22">
        <v>24519729</v>
      </c>
      <c r="M43" s="22">
        <v>2025265</v>
      </c>
      <c r="N43" s="22">
        <f t="shared" si="3"/>
        <v>26544994</v>
      </c>
      <c r="O43" s="22">
        <f t="shared" si="4"/>
        <v>23739188.134200003</v>
      </c>
      <c r="P43" s="22">
        <f t="shared" si="5"/>
        <v>4117.5980667441418</v>
      </c>
      <c r="Q43" s="22">
        <v>0</v>
      </c>
      <c r="R43" s="28"/>
      <c r="S43" s="11"/>
    </row>
    <row r="44" spans="1:19">
      <c r="A44" s="9">
        <v>2421</v>
      </c>
      <c r="B44" s="21" t="s">
        <v>47</v>
      </c>
      <c r="C44" s="84">
        <v>6155.03</v>
      </c>
      <c r="D44" s="22">
        <v>36155139</v>
      </c>
      <c r="E44" s="22">
        <v>1723162</v>
      </c>
      <c r="F44" s="22"/>
      <c r="G44" s="22">
        <v>36301965</v>
      </c>
      <c r="H44" s="22">
        <v>1723162</v>
      </c>
      <c r="I44" s="22">
        <f t="shared" si="0"/>
        <v>38025127</v>
      </c>
      <c r="J44" s="22">
        <f t="shared" si="1"/>
        <v>34005871.076100007</v>
      </c>
      <c r="K44" s="22">
        <f t="shared" si="2"/>
        <v>5524.8911989218586</v>
      </c>
      <c r="L44" s="22">
        <v>26500434</v>
      </c>
      <c r="M44" s="22">
        <v>1723162</v>
      </c>
      <c r="N44" s="22">
        <f t="shared" si="3"/>
        <v>28223596</v>
      </c>
      <c r="O44" s="22">
        <f t="shared" si="4"/>
        <v>25240361.902800001</v>
      </c>
      <c r="P44" s="22">
        <f t="shared" si="5"/>
        <v>4100.7699235909495</v>
      </c>
      <c r="Q44" s="22">
        <v>0</v>
      </c>
      <c r="R44" s="28"/>
      <c r="S44" s="11"/>
    </row>
    <row r="45" spans="1:19">
      <c r="A45" s="9">
        <v>2422</v>
      </c>
      <c r="B45" s="21" t="s">
        <v>48</v>
      </c>
      <c r="C45" s="84">
        <v>2906.36</v>
      </c>
      <c r="D45" s="22">
        <v>17072191</v>
      </c>
      <c r="E45" s="22">
        <v>1689033</v>
      </c>
      <c r="F45" s="22"/>
      <c r="G45" s="22">
        <v>16227839</v>
      </c>
      <c r="H45" s="22">
        <v>1689033</v>
      </c>
      <c r="I45" s="22">
        <f t="shared" si="0"/>
        <v>17916872</v>
      </c>
      <c r="J45" s="22">
        <f t="shared" si="1"/>
        <v>16023058.629600001</v>
      </c>
      <c r="K45" s="22">
        <f t="shared" si="2"/>
        <v>5513.1018282662853</v>
      </c>
      <c r="L45" s="22">
        <v>12978764</v>
      </c>
      <c r="M45" s="22">
        <v>1689033</v>
      </c>
      <c r="N45" s="22">
        <f t="shared" si="3"/>
        <v>14667797</v>
      </c>
      <c r="O45" s="22">
        <f t="shared" si="4"/>
        <v>13117410.857100001</v>
      </c>
      <c r="P45" s="22">
        <f t="shared" si="5"/>
        <v>4513.3468865178438</v>
      </c>
      <c r="Q45" s="22">
        <v>0</v>
      </c>
      <c r="R45" s="28"/>
      <c r="S45" s="11"/>
    </row>
    <row r="46" spans="1:19">
      <c r="A46" s="9">
        <v>2423</v>
      </c>
      <c r="B46" s="21" t="s">
        <v>49</v>
      </c>
      <c r="C46" s="84">
        <v>1882.04</v>
      </c>
      <c r="D46" s="22">
        <v>11055254</v>
      </c>
      <c r="E46" s="22">
        <v>512631</v>
      </c>
      <c r="F46" s="22"/>
      <c r="G46" s="22">
        <v>11127380</v>
      </c>
      <c r="H46" s="22">
        <v>512631</v>
      </c>
      <c r="I46" s="22">
        <f t="shared" si="0"/>
        <v>11640011</v>
      </c>
      <c r="J46" s="22">
        <f t="shared" si="1"/>
        <v>10409661.837300001</v>
      </c>
      <c r="K46" s="22">
        <f t="shared" si="2"/>
        <v>5531.0523885252178</v>
      </c>
      <c r="L46" s="22">
        <v>8122987</v>
      </c>
      <c r="M46" s="22">
        <v>512631</v>
      </c>
      <c r="N46" s="22">
        <f t="shared" si="3"/>
        <v>8635618</v>
      </c>
      <c r="O46" s="22">
        <f t="shared" si="4"/>
        <v>7722833.1774000004</v>
      </c>
      <c r="P46" s="22">
        <f t="shared" si="5"/>
        <v>4103.4373219485242</v>
      </c>
      <c r="Q46" s="22">
        <v>0</v>
      </c>
      <c r="R46" s="28"/>
      <c r="S46" s="11"/>
    </row>
    <row r="47" spans="1:19">
      <c r="A47" s="9">
        <v>2500</v>
      </c>
      <c r="B47" s="21" t="s">
        <v>50</v>
      </c>
      <c r="C47" s="84">
        <v>5137.79</v>
      </c>
      <c r="D47" s="22">
        <v>30179789</v>
      </c>
      <c r="E47" s="22">
        <v>0</v>
      </c>
      <c r="F47" s="22"/>
      <c r="G47" s="22">
        <v>31755196</v>
      </c>
      <c r="H47" s="22">
        <v>0</v>
      </c>
      <c r="I47" s="22">
        <f t="shared" si="0"/>
        <v>31755196</v>
      </c>
      <c r="J47" s="22">
        <f t="shared" si="1"/>
        <v>28398671.782800004</v>
      </c>
      <c r="K47" s="22">
        <f t="shared" si="2"/>
        <v>5527.4099920004528</v>
      </c>
      <c r="L47" s="22">
        <v>23181293</v>
      </c>
      <c r="M47" s="22">
        <v>0</v>
      </c>
      <c r="N47" s="22">
        <f t="shared" si="3"/>
        <v>23181293</v>
      </c>
      <c r="O47" s="22">
        <f t="shared" si="4"/>
        <v>20731030.329900004</v>
      </c>
      <c r="P47" s="22">
        <f t="shared" si="5"/>
        <v>4035.0092802352769</v>
      </c>
      <c r="Q47" s="22">
        <v>0</v>
      </c>
      <c r="R47" s="28"/>
      <c r="S47" s="11"/>
    </row>
    <row r="48" spans="1:19">
      <c r="A48" s="9">
        <v>2505</v>
      </c>
      <c r="B48" s="21" t="s">
        <v>51</v>
      </c>
      <c r="C48" s="84">
        <v>575</v>
      </c>
      <c r="D48" s="22">
        <v>3377596</v>
      </c>
      <c r="E48" s="22">
        <v>0</v>
      </c>
      <c r="F48" s="22"/>
      <c r="G48" s="22">
        <v>3550481</v>
      </c>
      <c r="H48" s="22">
        <v>0</v>
      </c>
      <c r="I48" s="22">
        <f t="shared" si="0"/>
        <v>3550481</v>
      </c>
      <c r="J48" s="22">
        <f t="shared" si="1"/>
        <v>3175195.1583000002</v>
      </c>
      <c r="K48" s="22">
        <f t="shared" si="2"/>
        <v>5522.0785361739136</v>
      </c>
      <c r="L48" s="22">
        <v>2692240</v>
      </c>
      <c r="M48" s="22">
        <v>0</v>
      </c>
      <c r="N48" s="22">
        <f t="shared" si="3"/>
        <v>2692240</v>
      </c>
      <c r="O48" s="22">
        <f t="shared" si="4"/>
        <v>2407670.2320000003</v>
      </c>
      <c r="P48" s="22">
        <f t="shared" si="5"/>
        <v>4187.2525773913048</v>
      </c>
      <c r="Q48" s="22">
        <v>0</v>
      </c>
      <c r="R48" s="28"/>
      <c r="S48" s="11"/>
    </row>
    <row r="49" spans="1:19">
      <c r="A49" s="9">
        <v>2515</v>
      </c>
      <c r="B49" s="21" t="s">
        <v>52</v>
      </c>
      <c r="C49" s="84">
        <v>600</v>
      </c>
      <c r="D49" s="22">
        <v>3524448</v>
      </c>
      <c r="E49" s="22">
        <v>0</v>
      </c>
      <c r="F49" s="22"/>
      <c r="G49" s="22">
        <v>3704850</v>
      </c>
      <c r="H49" s="22">
        <v>0</v>
      </c>
      <c r="I49" s="22">
        <f t="shared" si="0"/>
        <v>3704850</v>
      </c>
      <c r="J49" s="22">
        <f t="shared" si="1"/>
        <v>3313247.3550000004</v>
      </c>
      <c r="K49" s="22">
        <f t="shared" si="2"/>
        <v>5522.0789250000007</v>
      </c>
      <c r="L49" s="22">
        <v>2809294</v>
      </c>
      <c r="M49" s="22">
        <v>0</v>
      </c>
      <c r="N49" s="22">
        <f t="shared" si="3"/>
        <v>2809294</v>
      </c>
      <c r="O49" s="22">
        <f t="shared" si="4"/>
        <v>2512351.6242000004</v>
      </c>
      <c r="P49" s="22">
        <f t="shared" si="5"/>
        <v>4187.2527070000006</v>
      </c>
      <c r="Q49" s="22">
        <v>0</v>
      </c>
      <c r="R49" s="28"/>
      <c r="S49" s="11"/>
    </row>
    <row r="50" spans="1:19">
      <c r="A50" s="9">
        <v>2520</v>
      </c>
      <c r="B50" s="21" t="s">
        <v>53</v>
      </c>
      <c r="C50" s="84">
        <v>19928.080000000002</v>
      </c>
      <c r="D50" s="22">
        <v>117059136</v>
      </c>
      <c r="E50" s="22">
        <v>0</v>
      </c>
      <c r="F50" s="22"/>
      <c r="G50" s="22">
        <v>123050910</v>
      </c>
      <c r="H50" s="22">
        <v>0</v>
      </c>
      <c r="I50" s="22">
        <f t="shared" si="0"/>
        <v>123050910</v>
      </c>
      <c r="J50" s="22">
        <f t="shared" si="1"/>
        <v>110044428.81300001</v>
      </c>
      <c r="K50" s="22">
        <f t="shared" si="2"/>
        <v>5522.0788361447767</v>
      </c>
      <c r="L50" s="22">
        <v>93306399</v>
      </c>
      <c r="M50" s="22">
        <v>0</v>
      </c>
      <c r="N50" s="22">
        <f t="shared" si="3"/>
        <v>93306399</v>
      </c>
      <c r="O50" s="22">
        <f t="shared" si="4"/>
        <v>83443912.625700012</v>
      </c>
      <c r="P50" s="22">
        <f t="shared" si="5"/>
        <v>4187.2529930480005</v>
      </c>
      <c r="Q50" s="22">
        <v>0</v>
      </c>
      <c r="R50" s="28"/>
      <c r="S50" s="11"/>
    </row>
    <row r="51" spans="1:19">
      <c r="A51" s="7">
        <v>2521</v>
      </c>
      <c r="B51" s="85" t="s">
        <v>54</v>
      </c>
      <c r="C51" s="84">
        <v>4949.95</v>
      </c>
      <c r="D51" s="22">
        <v>29076402</v>
      </c>
      <c r="E51" s="22">
        <v>764100</v>
      </c>
      <c r="F51" s="22"/>
      <c r="G51" s="22">
        <v>29854227</v>
      </c>
      <c r="H51" s="22">
        <v>764100</v>
      </c>
      <c r="I51" s="22">
        <f t="shared" si="0"/>
        <v>30618327</v>
      </c>
      <c r="J51" s="22">
        <f t="shared" si="1"/>
        <v>27381969.836100005</v>
      </c>
      <c r="K51" s="22">
        <f t="shared" si="2"/>
        <v>5531.7669544338842</v>
      </c>
      <c r="L51" s="22">
        <v>22827186</v>
      </c>
      <c r="M51" s="22">
        <v>764100</v>
      </c>
      <c r="N51" s="22">
        <f t="shared" si="3"/>
        <v>23591286</v>
      </c>
      <c r="O51" s="22">
        <f t="shared" si="4"/>
        <v>21097687.069800001</v>
      </c>
      <c r="P51" s="22">
        <f t="shared" si="5"/>
        <v>4262.2020565460261</v>
      </c>
      <c r="Q51" s="22">
        <v>0</v>
      </c>
      <c r="R51" s="28"/>
      <c r="S51" s="11"/>
    </row>
    <row r="52" spans="1:19">
      <c r="A52" s="7">
        <v>2525</v>
      </c>
      <c r="B52" s="85" t="s">
        <v>55</v>
      </c>
      <c r="C52" s="84">
        <v>244</v>
      </c>
      <c r="D52" s="22">
        <v>1433276</v>
      </c>
      <c r="E52" s="22">
        <v>0</v>
      </c>
      <c r="F52" s="22"/>
      <c r="G52" s="22">
        <v>1506639</v>
      </c>
      <c r="H52" s="22">
        <v>0</v>
      </c>
      <c r="I52" s="22">
        <f t="shared" si="0"/>
        <v>1506639</v>
      </c>
      <c r="J52" s="22">
        <f t="shared" si="1"/>
        <v>1347387.2577000002</v>
      </c>
      <c r="K52" s="22">
        <f t="shared" si="2"/>
        <v>5522.0789250000007</v>
      </c>
      <c r="L52" s="22">
        <v>1142446</v>
      </c>
      <c r="M52" s="22">
        <v>0</v>
      </c>
      <c r="N52" s="22">
        <f t="shared" si="3"/>
        <v>1142446</v>
      </c>
      <c r="O52" s="22">
        <f t="shared" si="4"/>
        <v>1021689.4578000001</v>
      </c>
      <c r="P52" s="22">
        <f t="shared" si="5"/>
        <v>4187.2518762295085</v>
      </c>
      <c r="Q52" s="22">
        <v>0</v>
      </c>
      <c r="R52" s="28"/>
      <c r="S52" s="11"/>
    </row>
    <row r="53" spans="1:19">
      <c r="A53" s="7">
        <v>2535</v>
      </c>
      <c r="B53" s="85" t="s">
        <v>56</v>
      </c>
      <c r="C53" s="84">
        <v>600</v>
      </c>
      <c r="D53" s="22">
        <v>3524448</v>
      </c>
      <c r="E53" s="22">
        <v>0</v>
      </c>
      <c r="F53" s="22"/>
      <c r="G53" s="22">
        <v>3704850</v>
      </c>
      <c r="H53" s="22">
        <v>0</v>
      </c>
      <c r="I53" s="22">
        <f t="shared" si="0"/>
        <v>3704850</v>
      </c>
      <c r="J53" s="22">
        <f t="shared" si="1"/>
        <v>3313247.3550000004</v>
      </c>
      <c r="K53" s="22">
        <f t="shared" si="2"/>
        <v>5522.0789250000007</v>
      </c>
      <c r="L53" s="22">
        <v>2809294</v>
      </c>
      <c r="M53" s="22">
        <v>0</v>
      </c>
      <c r="N53" s="22">
        <f t="shared" si="3"/>
        <v>2809294</v>
      </c>
      <c r="O53" s="22">
        <f t="shared" si="4"/>
        <v>2512351.6242000004</v>
      </c>
      <c r="P53" s="22">
        <f t="shared" si="5"/>
        <v>4187.2527070000006</v>
      </c>
      <c r="Q53" s="22">
        <v>0</v>
      </c>
      <c r="R53" s="28"/>
      <c r="S53" s="11"/>
    </row>
    <row r="54" spans="1:19">
      <c r="A54" s="7">
        <v>2545</v>
      </c>
      <c r="B54" s="85" t="s">
        <v>57</v>
      </c>
      <c r="C54" s="84">
        <v>312</v>
      </c>
      <c r="D54" s="22">
        <v>1832713</v>
      </c>
      <c r="E54" s="22">
        <v>0</v>
      </c>
      <c r="F54" s="22"/>
      <c r="G54" s="22">
        <v>1926522</v>
      </c>
      <c r="H54" s="22">
        <v>0</v>
      </c>
      <c r="I54" s="22">
        <f t="shared" si="0"/>
        <v>1926522</v>
      </c>
      <c r="J54" s="22">
        <f t="shared" si="1"/>
        <v>1722888.6246000002</v>
      </c>
      <c r="K54" s="22">
        <f t="shared" si="2"/>
        <v>5522.0789250000007</v>
      </c>
      <c r="L54" s="22">
        <v>1460833</v>
      </c>
      <c r="M54" s="22">
        <v>0</v>
      </c>
      <c r="N54" s="22">
        <f t="shared" si="3"/>
        <v>1460833</v>
      </c>
      <c r="O54" s="22">
        <f t="shared" si="4"/>
        <v>1306422.9519000002</v>
      </c>
      <c r="P54" s="22">
        <f t="shared" si="5"/>
        <v>4187.253050961539</v>
      </c>
      <c r="Q54" s="22">
        <v>0</v>
      </c>
      <c r="R54" s="28"/>
      <c r="S54" s="11"/>
    </row>
    <row r="55" spans="1:19">
      <c r="A55" s="9">
        <v>2611</v>
      </c>
      <c r="B55" s="21" t="s">
        <v>58</v>
      </c>
      <c r="C55" s="84">
        <v>2768.76</v>
      </c>
      <c r="D55" s="22">
        <v>16263918</v>
      </c>
      <c r="E55" s="22">
        <v>1437329</v>
      </c>
      <c r="F55" s="22"/>
      <c r="G55" s="22">
        <v>15602251</v>
      </c>
      <c r="H55" s="22">
        <v>1437329</v>
      </c>
      <c r="I55" s="22">
        <f t="shared" si="0"/>
        <v>17039580</v>
      </c>
      <c r="J55" s="22">
        <f t="shared" si="1"/>
        <v>15238496.394000001</v>
      </c>
      <c r="K55" s="22">
        <f t="shared" si="2"/>
        <v>5503.725997919646</v>
      </c>
      <c r="L55" s="22">
        <v>12380322</v>
      </c>
      <c r="M55" s="22">
        <v>1437329</v>
      </c>
      <c r="N55" s="22">
        <f t="shared" si="3"/>
        <v>13817651</v>
      </c>
      <c r="O55" s="22">
        <f t="shared" si="4"/>
        <v>12357125.289300002</v>
      </c>
      <c r="P55" s="22">
        <f t="shared" si="5"/>
        <v>4463.0539625319643</v>
      </c>
      <c r="Q55" s="22">
        <v>0</v>
      </c>
      <c r="R55" s="28"/>
      <c r="S55" s="11"/>
    </row>
    <row r="56" spans="1:19">
      <c r="A56" s="9">
        <v>2700</v>
      </c>
      <c r="B56" s="21" t="s">
        <v>59</v>
      </c>
      <c r="C56" s="84">
        <v>1377.05</v>
      </c>
      <c r="D56" s="22">
        <v>8088902</v>
      </c>
      <c r="E56" s="22">
        <v>540533</v>
      </c>
      <c r="F56" s="22"/>
      <c r="G56" s="22">
        <v>7955437</v>
      </c>
      <c r="H56" s="22">
        <v>540533</v>
      </c>
      <c r="I56" s="22">
        <f t="shared" si="0"/>
        <v>8495970</v>
      </c>
      <c r="J56" s="22">
        <f t="shared" si="1"/>
        <v>7597945.9710000008</v>
      </c>
      <c r="K56" s="22">
        <f t="shared" si="2"/>
        <v>5517.5527184924304</v>
      </c>
      <c r="L56" s="22">
        <v>5969899</v>
      </c>
      <c r="M56" s="22">
        <v>540533</v>
      </c>
      <c r="N56" s="22">
        <f t="shared" si="3"/>
        <v>6510432</v>
      </c>
      <c r="O56" s="22">
        <f t="shared" si="4"/>
        <v>5822279.3376000002</v>
      </c>
      <c r="P56" s="22">
        <f t="shared" si="5"/>
        <v>4228.0812879706618</v>
      </c>
      <c r="Q56" s="22">
        <v>0</v>
      </c>
      <c r="R56" s="28"/>
      <c r="S56" s="11"/>
    </row>
    <row r="57" spans="1:19">
      <c r="A57" s="9">
        <v>2900</v>
      </c>
      <c r="B57" s="21" t="s">
        <v>60</v>
      </c>
      <c r="C57" s="84">
        <v>3218.83</v>
      </c>
      <c r="D57" s="22">
        <v>18907665</v>
      </c>
      <c r="E57" s="22">
        <v>538183</v>
      </c>
      <c r="F57" s="22"/>
      <c r="G57" s="22">
        <v>19361601</v>
      </c>
      <c r="H57" s="22">
        <v>538183</v>
      </c>
      <c r="I57" s="22">
        <f t="shared" si="0"/>
        <v>19899784</v>
      </c>
      <c r="J57" s="22">
        <f t="shared" si="1"/>
        <v>17796376.831200004</v>
      </c>
      <c r="K57" s="22">
        <f t="shared" si="2"/>
        <v>5528.8340270222425</v>
      </c>
      <c r="L57" s="22">
        <v>15489100</v>
      </c>
      <c r="M57" s="22">
        <v>538183</v>
      </c>
      <c r="N57" s="22">
        <f t="shared" si="3"/>
        <v>16027283</v>
      </c>
      <c r="O57" s="22">
        <f t="shared" si="4"/>
        <v>14333199.186900001</v>
      </c>
      <c r="P57" s="22">
        <f t="shared" si="5"/>
        <v>4452.9220825268812</v>
      </c>
      <c r="Q57" s="22">
        <v>0</v>
      </c>
      <c r="R57" s="28"/>
      <c r="S57" s="11"/>
    </row>
    <row r="58" spans="1:19">
      <c r="A58" s="7">
        <v>3000</v>
      </c>
      <c r="B58" s="85" t="s">
        <v>61</v>
      </c>
      <c r="C58" s="84">
        <v>8465.69</v>
      </c>
      <c r="D58" s="22">
        <v>49728140</v>
      </c>
      <c r="E58" s="22">
        <v>2525560</v>
      </c>
      <c r="F58" s="22"/>
      <c r="G58" s="22">
        <v>49776861</v>
      </c>
      <c r="H58" s="22">
        <v>2525560</v>
      </c>
      <c r="I58" s="22">
        <f t="shared" si="0"/>
        <v>52302421</v>
      </c>
      <c r="J58" s="22">
        <f t="shared" si="1"/>
        <v>46774055.100300007</v>
      </c>
      <c r="K58" s="22">
        <f t="shared" si="2"/>
        <v>5525.1320447949311</v>
      </c>
      <c r="L58" s="22">
        <v>36337109</v>
      </c>
      <c r="M58" s="22">
        <v>2525560</v>
      </c>
      <c r="N58" s="22">
        <f t="shared" si="3"/>
        <v>38862669</v>
      </c>
      <c r="O58" s="22">
        <f t="shared" si="4"/>
        <v>34754884.886700004</v>
      </c>
      <c r="P58" s="22">
        <f t="shared" si="5"/>
        <v>4105.3812372883958</v>
      </c>
      <c r="Q58" s="22">
        <v>0</v>
      </c>
      <c r="R58" s="28"/>
      <c r="S58" s="11"/>
    </row>
    <row r="59" spans="1:19">
      <c r="A59" s="9">
        <v>3020</v>
      </c>
      <c r="B59" s="21" t="s">
        <v>62</v>
      </c>
      <c r="C59" s="84">
        <v>1511.96</v>
      </c>
      <c r="D59" s="22">
        <v>8881374</v>
      </c>
      <c r="E59" s="22">
        <v>0</v>
      </c>
      <c r="F59" s="22"/>
      <c r="G59" s="22">
        <v>9325742</v>
      </c>
      <c r="H59" s="22">
        <v>0</v>
      </c>
      <c r="I59" s="22">
        <f t="shared" si="0"/>
        <v>9325742</v>
      </c>
      <c r="J59" s="22">
        <f t="shared" si="1"/>
        <v>8340011.0706000011</v>
      </c>
      <c r="K59" s="22">
        <f t="shared" si="2"/>
        <v>5516.0262643191627</v>
      </c>
      <c r="L59" s="22">
        <v>6807792</v>
      </c>
      <c r="M59" s="22">
        <v>0</v>
      </c>
      <c r="N59" s="22">
        <f t="shared" si="3"/>
        <v>6807792</v>
      </c>
      <c r="O59" s="22">
        <f t="shared" si="4"/>
        <v>6088208.3856000006</v>
      </c>
      <c r="P59" s="22">
        <f t="shared" si="5"/>
        <v>4026.6993740575149</v>
      </c>
      <c r="Q59" s="22">
        <v>2385855</v>
      </c>
      <c r="R59" s="28"/>
      <c r="S59" s="11"/>
    </row>
    <row r="60" spans="1:19">
      <c r="A60" s="9">
        <v>3021</v>
      </c>
      <c r="B60" s="21" t="s">
        <v>63</v>
      </c>
      <c r="C60" s="84">
        <v>5526.38</v>
      </c>
      <c r="D60" s="22">
        <v>32462398</v>
      </c>
      <c r="E60" s="22">
        <v>925637</v>
      </c>
      <c r="F60" s="22"/>
      <c r="G60" s="22">
        <v>33222305</v>
      </c>
      <c r="H60" s="22">
        <v>925637</v>
      </c>
      <c r="I60" s="22">
        <f t="shared" si="0"/>
        <v>34147942</v>
      </c>
      <c r="J60" s="22">
        <f t="shared" si="1"/>
        <v>30538504.530600004</v>
      </c>
      <c r="K60" s="22">
        <f t="shared" si="2"/>
        <v>5525.9508992505043</v>
      </c>
      <c r="L60" s="22">
        <v>25723649</v>
      </c>
      <c r="M60" s="22">
        <v>925637</v>
      </c>
      <c r="N60" s="22">
        <f t="shared" si="3"/>
        <v>26649286</v>
      </c>
      <c r="O60" s="22">
        <f t="shared" si="4"/>
        <v>23832456.469800003</v>
      </c>
      <c r="P60" s="22">
        <f t="shared" si="5"/>
        <v>4312.4896351318584</v>
      </c>
      <c r="Q60" s="22">
        <v>0</v>
      </c>
      <c r="R60" s="28"/>
      <c r="S60" s="11"/>
    </row>
    <row r="61" spans="1:19">
      <c r="A61" s="9">
        <v>3022</v>
      </c>
      <c r="B61" s="21" t="s">
        <v>64</v>
      </c>
      <c r="C61" s="84">
        <v>6103.65</v>
      </c>
      <c r="D61" s="22">
        <v>35853328</v>
      </c>
      <c r="E61" s="22">
        <v>1200250</v>
      </c>
      <c r="F61" s="22"/>
      <c r="G61" s="22">
        <v>36564478</v>
      </c>
      <c r="H61" s="22">
        <v>1200250</v>
      </c>
      <c r="I61" s="22">
        <f t="shared" si="0"/>
        <v>37764728</v>
      </c>
      <c r="J61" s="22">
        <f t="shared" si="1"/>
        <v>33772996.250400007</v>
      </c>
      <c r="K61" s="22">
        <f t="shared" si="2"/>
        <v>5533.2458857241172</v>
      </c>
      <c r="L61" s="22">
        <v>26692069</v>
      </c>
      <c r="M61" s="22">
        <v>1200250</v>
      </c>
      <c r="N61" s="22">
        <f t="shared" si="3"/>
        <v>27892319</v>
      </c>
      <c r="O61" s="22">
        <f t="shared" si="4"/>
        <v>24944100.881700002</v>
      </c>
      <c r="P61" s="22">
        <f t="shared" si="5"/>
        <v>4086.7515145363845</v>
      </c>
      <c r="Q61" s="22">
        <v>0</v>
      </c>
      <c r="R61" s="28"/>
      <c r="S61" s="11"/>
    </row>
    <row r="62" spans="1:19">
      <c r="A62" s="9">
        <v>3111</v>
      </c>
      <c r="B62" s="21" t="s">
        <v>65</v>
      </c>
      <c r="C62" s="84">
        <v>778.21</v>
      </c>
      <c r="D62" s="22">
        <v>4571268</v>
      </c>
      <c r="E62" s="22">
        <v>0</v>
      </c>
      <c r="F62" s="22"/>
      <c r="G62" s="22">
        <v>4813277</v>
      </c>
      <c r="H62" s="22">
        <v>0</v>
      </c>
      <c r="I62" s="22">
        <f t="shared" si="0"/>
        <v>4813277</v>
      </c>
      <c r="J62" s="22">
        <f t="shared" si="1"/>
        <v>4304513.6211000001</v>
      </c>
      <c r="K62" s="22">
        <f t="shared" si="2"/>
        <v>5531.3008328086244</v>
      </c>
      <c r="L62" s="22">
        <v>3513692</v>
      </c>
      <c r="M62" s="22">
        <v>0</v>
      </c>
      <c r="N62" s="22">
        <f t="shared" si="3"/>
        <v>3513692</v>
      </c>
      <c r="O62" s="22">
        <f t="shared" si="4"/>
        <v>3142294.7556000003</v>
      </c>
      <c r="P62" s="22">
        <f t="shared" si="5"/>
        <v>4037.8493666234053</v>
      </c>
      <c r="Q62" s="22">
        <v>0</v>
      </c>
      <c r="R62" s="28"/>
      <c r="S62" s="11"/>
    </row>
    <row r="63" spans="1:19">
      <c r="A63" s="9">
        <v>3112</v>
      </c>
      <c r="B63" s="21" t="s">
        <v>66</v>
      </c>
      <c r="C63" s="84">
        <v>1300.24</v>
      </c>
      <c r="D63" s="22">
        <v>7637714</v>
      </c>
      <c r="E63" s="22">
        <v>226505</v>
      </c>
      <c r="F63" s="22"/>
      <c r="G63" s="22">
        <v>7809760</v>
      </c>
      <c r="H63" s="22">
        <v>226505</v>
      </c>
      <c r="I63" s="22">
        <f t="shared" si="0"/>
        <v>8036265</v>
      </c>
      <c r="J63" s="22">
        <f t="shared" si="1"/>
        <v>7186831.7895000009</v>
      </c>
      <c r="K63" s="22">
        <f t="shared" si="2"/>
        <v>5527.3117189903405</v>
      </c>
      <c r="L63" s="22">
        <v>5701125</v>
      </c>
      <c r="M63" s="22">
        <v>226505</v>
      </c>
      <c r="N63" s="22">
        <f t="shared" si="3"/>
        <v>5927630</v>
      </c>
      <c r="O63" s="22">
        <f t="shared" si="4"/>
        <v>5301079.5090000005</v>
      </c>
      <c r="P63" s="22">
        <f t="shared" si="5"/>
        <v>4077.0007913923587</v>
      </c>
      <c r="Q63" s="22">
        <v>0</v>
      </c>
      <c r="R63" s="28"/>
      <c r="S63" s="11"/>
    </row>
    <row r="64" spans="1:19">
      <c r="A64" s="9">
        <v>3200</v>
      </c>
      <c r="B64" s="21" t="s">
        <v>67</v>
      </c>
      <c r="C64" s="84">
        <v>1005.6</v>
      </c>
      <c r="D64" s="22">
        <v>5906975</v>
      </c>
      <c r="E64" s="22">
        <v>134517</v>
      </c>
      <c r="F64" s="22"/>
      <c r="G64" s="22">
        <v>6092297</v>
      </c>
      <c r="H64" s="22">
        <v>134517</v>
      </c>
      <c r="I64" s="22">
        <f t="shared" si="0"/>
        <v>6226814</v>
      </c>
      <c r="J64" s="22">
        <f t="shared" si="1"/>
        <v>5568639.7602000004</v>
      </c>
      <c r="K64" s="22">
        <f t="shared" si="2"/>
        <v>5537.6290375894987</v>
      </c>
      <c r="L64" s="22">
        <v>4738855</v>
      </c>
      <c r="M64" s="22">
        <v>134517</v>
      </c>
      <c r="N64" s="22">
        <f t="shared" si="3"/>
        <v>4873372</v>
      </c>
      <c r="O64" s="22">
        <f t="shared" si="4"/>
        <v>4358256.5796000008</v>
      </c>
      <c r="P64" s="22">
        <f t="shared" si="5"/>
        <v>4333.9862565632466</v>
      </c>
      <c r="Q64" s="22">
        <v>0</v>
      </c>
      <c r="R64" s="28"/>
      <c r="S64" s="11"/>
    </row>
    <row r="65" spans="1:19">
      <c r="A65" s="9">
        <v>3300</v>
      </c>
      <c r="B65" s="21" t="s">
        <v>68</v>
      </c>
      <c r="C65" s="84">
        <v>1269.1500000000001</v>
      </c>
      <c r="D65" s="22">
        <v>7455089</v>
      </c>
      <c r="E65" s="22">
        <v>445784</v>
      </c>
      <c r="F65" s="22"/>
      <c r="G65" s="22">
        <v>7382304</v>
      </c>
      <c r="H65" s="22">
        <v>445784</v>
      </c>
      <c r="I65" s="22">
        <f t="shared" si="0"/>
        <v>7828088</v>
      </c>
      <c r="J65" s="22">
        <f t="shared" si="1"/>
        <v>7000659.0984000005</v>
      </c>
      <c r="K65" s="22">
        <f t="shared" si="2"/>
        <v>5516.0218243706422</v>
      </c>
      <c r="L65" s="22">
        <v>5389082</v>
      </c>
      <c r="M65" s="22">
        <v>445784</v>
      </c>
      <c r="N65" s="22">
        <f t="shared" si="3"/>
        <v>5834866</v>
      </c>
      <c r="O65" s="22">
        <f t="shared" si="4"/>
        <v>5218120.6638000002</v>
      </c>
      <c r="P65" s="22">
        <f t="shared" si="5"/>
        <v>4111.5082250325022</v>
      </c>
      <c r="Q65" s="22">
        <v>0</v>
      </c>
      <c r="R65" s="28"/>
      <c r="S65" s="11"/>
    </row>
    <row r="66" spans="1:19">
      <c r="A66" s="9">
        <v>3400</v>
      </c>
      <c r="B66" s="21" t="s">
        <v>69</v>
      </c>
      <c r="C66" s="84">
        <v>7961.88</v>
      </c>
      <c r="D66" s="22">
        <v>46768720</v>
      </c>
      <c r="E66" s="22">
        <v>3329135</v>
      </c>
      <c r="F66" s="22"/>
      <c r="G66" s="22">
        <v>45810625</v>
      </c>
      <c r="H66" s="22">
        <v>3329135</v>
      </c>
      <c r="I66" s="22">
        <f t="shared" si="0"/>
        <v>49139760</v>
      </c>
      <c r="J66" s="22">
        <f t="shared" si="1"/>
        <v>43945687.368000008</v>
      </c>
      <c r="K66" s="22">
        <f t="shared" si="2"/>
        <v>5519.5113927866296</v>
      </c>
      <c r="L66" s="22">
        <v>37046754</v>
      </c>
      <c r="M66" s="22">
        <v>3329135</v>
      </c>
      <c r="N66" s="22">
        <f t="shared" si="3"/>
        <v>40375889</v>
      </c>
      <c r="O66" s="22">
        <f t="shared" si="4"/>
        <v>36108157.532700002</v>
      </c>
      <c r="P66" s="22">
        <f t="shared" si="5"/>
        <v>4535.1295840555249</v>
      </c>
      <c r="Q66" s="22">
        <v>0</v>
      </c>
      <c r="R66" s="28"/>
      <c r="S66" s="11"/>
    </row>
    <row r="67" spans="1:19">
      <c r="A67" s="9">
        <v>3420</v>
      </c>
      <c r="B67" s="21" t="s">
        <v>70</v>
      </c>
      <c r="C67" s="84">
        <v>2771.32</v>
      </c>
      <c r="D67" s="22">
        <v>16278955</v>
      </c>
      <c r="E67" s="22">
        <v>0</v>
      </c>
      <c r="F67" s="22"/>
      <c r="G67" s="22">
        <v>17111007</v>
      </c>
      <c r="H67" s="22">
        <v>0</v>
      </c>
      <c r="I67" s="22">
        <f t="shared" si="0"/>
        <v>17111007</v>
      </c>
      <c r="J67" s="22">
        <f t="shared" si="1"/>
        <v>15302373.560100002</v>
      </c>
      <c r="K67" s="22">
        <f t="shared" si="2"/>
        <v>5521.6913095925411</v>
      </c>
      <c r="L67" s="22">
        <v>12491035</v>
      </c>
      <c r="M67" s="22">
        <v>0</v>
      </c>
      <c r="N67" s="22">
        <f t="shared" si="3"/>
        <v>12491035</v>
      </c>
      <c r="O67" s="22">
        <f t="shared" si="4"/>
        <v>11170732.600500001</v>
      </c>
      <c r="P67" s="22">
        <f t="shared" si="5"/>
        <v>4030.8346205057519</v>
      </c>
      <c r="Q67" s="22">
        <v>0</v>
      </c>
      <c r="R67" s="28"/>
      <c r="S67" s="11"/>
    </row>
    <row r="68" spans="1:19">
      <c r="A68" s="9">
        <v>3500</v>
      </c>
      <c r="B68" s="21" t="s">
        <v>71</v>
      </c>
      <c r="C68" s="84">
        <v>830.44</v>
      </c>
      <c r="D68" s="22">
        <v>4878071</v>
      </c>
      <c r="E68" s="22">
        <v>0</v>
      </c>
      <c r="F68" s="22"/>
      <c r="G68" s="22">
        <v>5136821</v>
      </c>
      <c r="H68" s="22">
        <v>0</v>
      </c>
      <c r="I68" s="22">
        <f t="shared" si="0"/>
        <v>5136821</v>
      </c>
      <c r="J68" s="22">
        <f t="shared" si="1"/>
        <v>4593859.0203000009</v>
      </c>
      <c r="K68" s="22">
        <f t="shared" si="2"/>
        <v>5531.8373636867209</v>
      </c>
      <c r="L68" s="22">
        <v>3749879</v>
      </c>
      <c r="M68" s="22">
        <v>0</v>
      </c>
      <c r="N68" s="22">
        <f t="shared" si="3"/>
        <v>3749879</v>
      </c>
      <c r="O68" s="22">
        <f t="shared" si="4"/>
        <v>3353516.7897000005</v>
      </c>
      <c r="P68" s="22">
        <f t="shared" si="5"/>
        <v>4038.2409201146384</v>
      </c>
      <c r="Q68" s="22">
        <v>0</v>
      </c>
      <c r="R68" s="28"/>
      <c r="S68" s="11"/>
    </row>
    <row r="69" spans="1:19">
      <c r="A69" s="9">
        <v>3600</v>
      </c>
      <c r="B69" s="21" t="s">
        <v>72</v>
      </c>
      <c r="C69" s="84">
        <v>2665.83</v>
      </c>
      <c r="D69" s="22">
        <v>15659299</v>
      </c>
      <c r="E69" s="22">
        <v>882170</v>
      </c>
      <c r="F69" s="22"/>
      <c r="G69" s="22">
        <v>15588622</v>
      </c>
      <c r="H69" s="22">
        <v>882170</v>
      </c>
      <c r="I69" s="22">
        <f t="shared" si="0"/>
        <v>16470792</v>
      </c>
      <c r="J69" s="22">
        <f t="shared" si="1"/>
        <v>14729829.285600001</v>
      </c>
      <c r="K69" s="22">
        <f t="shared" si="2"/>
        <v>5525.419582494008</v>
      </c>
      <c r="L69" s="22">
        <v>11384079</v>
      </c>
      <c r="M69" s="22">
        <v>882170</v>
      </c>
      <c r="N69" s="22">
        <f t="shared" si="3"/>
        <v>12266249</v>
      </c>
      <c r="O69" s="22">
        <f t="shared" si="4"/>
        <v>10969706.480700001</v>
      </c>
      <c r="P69" s="22">
        <f t="shared" si="5"/>
        <v>4114.9309898605688</v>
      </c>
      <c r="Q69" s="22">
        <v>0</v>
      </c>
      <c r="R69" s="28"/>
      <c r="S69" s="11"/>
    </row>
    <row r="70" spans="1:19">
      <c r="A70" s="9">
        <v>3620</v>
      </c>
      <c r="B70" s="21" t="s">
        <v>73</v>
      </c>
      <c r="C70" s="84">
        <v>4156.57</v>
      </c>
      <c r="D70" s="22">
        <v>24416025</v>
      </c>
      <c r="E70" s="22">
        <v>828950</v>
      </c>
      <c r="F70" s="22"/>
      <c r="G70" s="22">
        <v>24916949</v>
      </c>
      <c r="H70" s="22">
        <v>828950</v>
      </c>
      <c r="I70" s="22">
        <f t="shared" ref="I70:I133" si="6">SUM(H70+G70)</f>
        <v>25745899</v>
      </c>
      <c r="J70" s="22">
        <f t="shared" ref="J70:J133" si="7">SUM(I70*89.43%)</f>
        <v>23024557.475700002</v>
      </c>
      <c r="K70" s="22">
        <f t="shared" ref="K70:K133" si="8">J70/C70</f>
        <v>5539.3166663138127</v>
      </c>
      <c r="L70" s="22">
        <v>18189373</v>
      </c>
      <c r="M70" s="22">
        <v>828950</v>
      </c>
      <c r="N70" s="22">
        <f t="shared" ref="N70:N133" si="9">M70+L70</f>
        <v>19018323</v>
      </c>
      <c r="O70" s="22">
        <f t="shared" ref="O70:O133" si="10">SUM(N70*89.43%)</f>
        <v>17008086.258900002</v>
      </c>
      <c r="P70" s="22">
        <f t="shared" ref="P70:P133" si="11">O70/C70</f>
        <v>4091.856087807977</v>
      </c>
      <c r="Q70" s="22">
        <v>0</v>
      </c>
      <c r="R70" s="28"/>
      <c r="S70" s="11"/>
    </row>
    <row r="71" spans="1:19">
      <c r="A71" s="9">
        <v>3700</v>
      </c>
      <c r="B71" s="21" t="s">
        <v>74</v>
      </c>
      <c r="C71" s="84">
        <v>9894.14</v>
      </c>
      <c r="D71" s="22">
        <v>58118970</v>
      </c>
      <c r="E71" s="22">
        <v>3821970</v>
      </c>
      <c r="F71" s="22"/>
      <c r="G71" s="22">
        <v>57321523</v>
      </c>
      <c r="H71" s="22">
        <v>3821970</v>
      </c>
      <c r="I71" s="22">
        <f t="shared" si="6"/>
        <v>61143493</v>
      </c>
      <c r="J71" s="22">
        <f t="shared" si="7"/>
        <v>54680625.789900005</v>
      </c>
      <c r="K71" s="22">
        <f t="shared" si="8"/>
        <v>5526.5668152967319</v>
      </c>
      <c r="L71" s="22">
        <v>41844712</v>
      </c>
      <c r="M71" s="22">
        <v>3821970</v>
      </c>
      <c r="N71" s="22">
        <f t="shared" si="9"/>
        <v>45666682</v>
      </c>
      <c r="O71" s="22">
        <f t="shared" si="10"/>
        <v>40839713.712600008</v>
      </c>
      <c r="P71" s="22">
        <f t="shared" si="11"/>
        <v>4127.666852561214</v>
      </c>
      <c r="Q71" s="22">
        <v>0</v>
      </c>
      <c r="R71" s="28"/>
      <c r="S71" s="11"/>
    </row>
    <row r="72" spans="1:19">
      <c r="A72" s="9">
        <v>3800</v>
      </c>
      <c r="B72" s="21" t="s">
        <v>75</v>
      </c>
      <c r="C72" s="84">
        <v>5756.2</v>
      </c>
      <c r="D72" s="22">
        <v>33812379</v>
      </c>
      <c r="E72" s="22">
        <v>2295943</v>
      </c>
      <c r="F72" s="22"/>
      <c r="G72" s="22">
        <v>33184652</v>
      </c>
      <c r="H72" s="22">
        <v>2295943</v>
      </c>
      <c r="I72" s="22">
        <f t="shared" si="6"/>
        <v>35480595</v>
      </c>
      <c r="J72" s="22">
        <f t="shared" si="7"/>
        <v>31730296.108500004</v>
      </c>
      <c r="K72" s="22">
        <f t="shared" si="8"/>
        <v>5512.3685953406766</v>
      </c>
      <c r="L72" s="22">
        <v>25637479</v>
      </c>
      <c r="M72" s="22">
        <v>2295943</v>
      </c>
      <c r="N72" s="22">
        <f t="shared" si="9"/>
        <v>27933422</v>
      </c>
      <c r="O72" s="22">
        <f t="shared" si="10"/>
        <v>24980859.294600002</v>
      </c>
      <c r="P72" s="22">
        <f t="shared" si="11"/>
        <v>4339.8178128973977</v>
      </c>
      <c r="Q72" s="22">
        <v>0</v>
      </c>
      <c r="R72" s="28"/>
      <c r="S72" s="11"/>
    </row>
    <row r="73" spans="1:19">
      <c r="A73" s="9">
        <v>3820</v>
      </c>
      <c r="B73" s="21" t="s">
        <v>76</v>
      </c>
      <c r="C73" s="84">
        <v>4513.3</v>
      </c>
      <c r="D73" s="22">
        <v>26511485</v>
      </c>
      <c r="E73" s="22">
        <v>0</v>
      </c>
      <c r="F73" s="22"/>
      <c r="G73" s="22">
        <v>27962363</v>
      </c>
      <c r="H73" s="22">
        <v>0</v>
      </c>
      <c r="I73" s="22">
        <f t="shared" si="6"/>
        <v>27962363</v>
      </c>
      <c r="J73" s="22">
        <f t="shared" si="7"/>
        <v>25006741.230900005</v>
      </c>
      <c r="K73" s="22">
        <f t="shared" si="8"/>
        <v>5540.6778257372662</v>
      </c>
      <c r="L73" s="22">
        <v>20412525</v>
      </c>
      <c r="M73" s="22">
        <v>0</v>
      </c>
      <c r="N73" s="22">
        <f t="shared" si="9"/>
        <v>20412525</v>
      </c>
      <c r="O73" s="22">
        <f t="shared" si="10"/>
        <v>18254921.107500002</v>
      </c>
      <c r="P73" s="22">
        <f t="shared" si="11"/>
        <v>4044.6948147696808</v>
      </c>
      <c r="Q73" s="22">
        <v>0</v>
      </c>
      <c r="R73" s="28"/>
      <c r="S73" s="11"/>
    </row>
    <row r="74" spans="1:19">
      <c r="A74" s="9">
        <v>3900</v>
      </c>
      <c r="B74" s="21" t="s">
        <v>77</v>
      </c>
      <c r="C74" s="84">
        <v>1845.42</v>
      </c>
      <c r="D74" s="22">
        <v>10840145</v>
      </c>
      <c r="E74" s="22">
        <v>559095</v>
      </c>
      <c r="F74" s="22"/>
      <c r="G74" s="22">
        <v>10826451</v>
      </c>
      <c r="H74" s="22">
        <v>559095</v>
      </c>
      <c r="I74" s="22">
        <f t="shared" si="6"/>
        <v>11385546</v>
      </c>
      <c r="J74" s="22">
        <f t="shared" si="7"/>
        <v>10182093.787800001</v>
      </c>
      <c r="K74" s="22">
        <f t="shared" si="8"/>
        <v>5517.4940055922234</v>
      </c>
      <c r="L74" s="22">
        <v>7903309</v>
      </c>
      <c r="M74" s="22">
        <v>559095</v>
      </c>
      <c r="N74" s="22">
        <f t="shared" si="9"/>
        <v>8462404</v>
      </c>
      <c r="O74" s="22">
        <f t="shared" si="10"/>
        <v>7567927.8972000005</v>
      </c>
      <c r="P74" s="22">
        <f t="shared" si="11"/>
        <v>4100.9243950970513</v>
      </c>
      <c r="Q74" s="22">
        <v>0</v>
      </c>
      <c r="R74" s="28"/>
      <c r="S74" s="11"/>
    </row>
    <row r="75" spans="1:19">
      <c r="A75" s="9">
        <v>4000</v>
      </c>
      <c r="B75" s="21" t="s">
        <v>78</v>
      </c>
      <c r="C75" s="84">
        <v>2446.2600000000002</v>
      </c>
      <c r="D75" s="22">
        <v>14369527</v>
      </c>
      <c r="E75" s="22">
        <v>441143</v>
      </c>
      <c r="F75" s="22"/>
      <c r="G75" s="22">
        <v>14697291</v>
      </c>
      <c r="H75" s="22">
        <v>441143</v>
      </c>
      <c r="I75" s="22">
        <f t="shared" si="6"/>
        <v>15138434</v>
      </c>
      <c r="J75" s="22">
        <f t="shared" si="7"/>
        <v>13538301.526200002</v>
      </c>
      <c r="K75" s="22">
        <f t="shared" si="8"/>
        <v>5534.2856140393915</v>
      </c>
      <c r="L75" s="22">
        <v>11539552</v>
      </c>
      <c r="M75" s="22">
        <v>441143</v>
      </c>
      <c r="N75" s="22">
        <f t="shared" si="9"/>
        <v>11980695</v>
      </c>
      <c r="O75" s="22">
        <f t="shared" si="10"/>
        <v>10714335.538500002</v>
      </c>
      <c r="P75" s="22">
        <f t="shared" si="11"/>
        <v>4379.884206298595</v>
      </c>
      <c r="Q75" s="22">
        <v>0</v>
      </c>
      <c r="R75" s="28"/>
      <c r="S75" s="11"/>
    </row>
    <row r="76" spans="1:19">
      <c r="A76" s="9">
        <v>4100</v>
      </c>
      <c r="B76" s="21" t="s">
        <v>79</v>
      </c>
      <c r="C76" s="84">
        <v>6226.31</v>
      </c>
      <c r="D76" s="22">
        <v>36573843</v>
      </c>
      <c r="E76" s="22">
        <v>1120774</v>
      </c>
      <c r="F76" s="22"/>
      <c r="G76" s="22">
        <v>37329518</v>
      </c>
      <c r="H76" s="22">
        <v>1120774</v>
      </c>
      <c r="I76" s="22">
        <f t="shared" si="6"/>
        <v>38450292</v>
      </c>
      <c r="J76" s="22">
        <f t="shared" si="7"/>
        <v>34386096.135600001</v>
      </c>
      <c r="K76" s="22">
        <f t="shared" si="8"/>
        <v>5522.7086565879308</v>
      </c>
      <c r="L76" s="22">
        <v>28670972</v>
      </c>
      <c r="M76" s="22">
        <v>1120774</v>
      </c>
      <c r="N76" s="22">
        <f t="shared" si="9"/>
        <v>29791746</v>
      </c>
      <c r="O76" s="22">
        <f t="shared" si="10"/>
        <v>26642758.447800003</v>
      </c>
      <c r="P76" s="22">
        <f t="shared" si="11"/>
        <v>4279.060703337932</v>
      </c>
      <c r="Q76" s="22">
        <v>0</v>
      </c>
      <c r="R76" s="28"/>
      <c r="S76" s="11"/>
    </row>
    <row r="77" spans="1:19">
      <c r="A77" s="7">
        <v>4111</v>
      </c>
      <c r="B77" s="85" t="s">
        <v>80</v>
      </c>
      <c r="C77" s="84">
        <v>1178.1500000000001</v>
      </c>
      <c r="D77" s="22">
        <v>6920547</v>
      </c>
      <c r="E77" s="22">
        <v>572487</v>
      </c>
      <c r="F77" s="22"/>
      <c r="G77" s="22">
        <v>6691689</v>
      </c>
      <c r="H77" s="22">
        <v>572487</v>
      </c>
      <c r="I77" s="22">
        <f t="shared" si="6"/>
        <v>7264176</v>
      </c>
      <c r="J77" s="22">
        <f t="shared" si="7"/>
        <v>6496352.5968000004</v>
      </c>
      <c r="K77" s="22">
        <f t="shared" si="8"/>
        <v>5514.0284316937568</v>
      </c>
      <c r="L77" s="22">
        <v>5629638</v>
      </c>
      <c r="M77" s="22">
        <v>572487</v>
      </c>
      <c r="N77" s="22">
        <f t="shared" si="9"/>
        <v>6202125</v>
      </c>
      <c r="O77" s="22">
        <f t="shared" si="10"/>
        <v>5546560.3875000002</v>
      </c>
      <c r="P77" s="22">
        <f t="shared" si="11"/>
        <v>4707.8558651275298</v>
      </c>
      <c r="Q77" s="22">
        <v>0</v>
      </c>
      <c r="R77" s="28"/>
      <c r="S77" s="11"/>
    </row>
    <row r="78" spans="1:19">
      <c r="A78" s="9">
        <v>4120</v>
      </c>
      <c r="B78" s="21" t="s">
        <v>81</v>
      </c>
      <c r="C78" s="84">
        <v>6226.02</v>
      </c>
      <c r="D78" s="22">
        <v>36572140</v>
      </c>
      <c r="E78" s="22">
        <v>338700</v>
      </c>
      <c r="F78" s="22"/>
      <c r="G78" s="22">
        <v>38290809</v>
      </c>
      <c r="H78" s="22">
        <v>338700</v>
      </c>
      <c r="I78" s="22">
        <f t="shared" si="6"/>
        <v>38629509</v>
      </c>
      <c r="J78" s="22">
        <f t="shared" si="7"/>
        <v>34546369.898700006</v>
      </c>
      <c r="K78" s="22">
        <f t="shared" si="8"/>
        <v>5548.7084684437259</v>
      </c>
      <c r="L78" s="22">
        <v>27952291</v>
      </c>
      <c r="M78" s="22">
        <v>338700</v>
      </c>
      <c r="N78" s="22">
        <f t="shared" si="9"/>
        <v>28290991</v>
      </c>
      <c r="O78" s="22">
        <f t="shared" si="10"/>
        <v>25300633.251300003</v>
      </c>
      <c r="P78" s="22">
        <f t="shared" si="11"/>
        <v>4063.6928971156535</v>
      </c>
      <c r="Q78" s="22">
        <v>0</v>
      </c>
      <c r="R78" s="28"/>
      <c r="S78" s="11"/>
    </row>
    <row r="79" spans="1:19">
      <c r="A79" s="9">
        <v>4211</v>
      </c>
      <c r="B79" s="21" t="s">
        <v>82</v>
      </c>
      <c r="C79" s="84">
        <v>4255.7</v>
      </c>
      <c r="D79" s="22">
        <v>24998322</v>
      </c>
      <c r="E79" s="22">
        <v>0</v>
      </c>
      <c r="F79" s="22"/>
      <c r="G79" s="29">
        <v>26220408</v>
      </c>
      <c r="H79" s="22">
        <v>0</v>
      </c>
      <c r="I79" s="22">
        <f t="shared" si="6"/>
        <v>26220408</v>
      </c>
      <c r="J79" s="22">
        <f t="shared" si="7"/>
        <v>23448910.874400001</v>
      </c>
      <c r="K79" s="22">
        <f t="shared" si="8"/>
        <v>5510.0009104025194</v>
      </c>
      <c r="L79" s="22">
        <v>19523302</v>
      </c>
      <c r="M79" s="22">
        <v>0</v>
      </c>
      <c r="N79" s="22">
        <f t="shared" si="9"/>
        <v>19523302</v>
      </c>
      <c r="O79" s="22">
        <f t="shared" si="10"/>
        <v>17459688.978600003</v>
      </c>
      <c r="P79" s="22">
        <f t="shared" si="11"/>
        <v>4102.6597219258883</v>
      </c>
      <c r="Q79" s="22">
        <v>0</v>
      </c>
      <c r="R79" s="28"/>
      <c r="S79" s="11"/>
    </row>
    <row r="80" spans="1:19">
      <c r="A80" s="7">
        <v>4225</v>
      </c>
      <c r="B80" s="85" t="s">
        <v>83</v>
      </c>
      <c r="C80" s="84">
        <v>243</v>
      </c>
      <c r="D80" s="22">
        <v>1427401</v>
      </c>
      <c r="E80" s="22">
        <v>0</v>
      </c>
      <c r="F80" s="22"/>
      <c r="G80" s="29">
        <v>1497182</v>
      </c>
      <c r="H80" s="22">
        <v>0</v>
      </c>
      <c r="I80" s="22">
        <f t="shared" si="6"/>
        <v>1497182</v>
      </c>
      <c r="J80" s="22">
        <f t="shared" si="7"/>
        <v>1338929.8626000001</v>
      </c>
      <c r="K80" s="22">
        <f t="shared" si="8"/>
        <v>5509.9994345679015</v>
      </c>
      <c r="L80" s="29">
        <v>1114778</v>
      </c>
      <c r="M80" s="22">
        <v>0</v>
      </c>
      <c r="N80" s="22">
        <f t="shared" si="9"/>
        <v>1114778</v>
      </c>
      <c r="O80" s="22">
        <f t="shared" si="10"/>
        <v>996945.9654000001</v>
      </c>
      <c r="P80" s="22">
        <f t="shared" si="11"/>
        <v>4102.6582938271613</v>
      </c>
      <c r="Q80" s="22">
        <v>0</v>
      </c>
      <c r="R80" s="28"/>
      <c r="S80" s="11"/>
    </row>
    <row r="81" spans="1:19">
      <c r="A81" s="9">
        <v>4300</v>
      </c>
      <c r="B81" s="21" t="s">
        <v>84</v>
      </c>
      <c r="C81" s="84">
        <v>2738.27</v>
      </c>
      <c r="D81" s="22">
        <v>16084817</v>
      </c>
      <c r="E81" s="22">
        <v>791826</v>
      </c>
      <c r="F81" s="22"/>
      <c r="G81" s="22">
        <v>16095673</v>
      </c>
      <c r="H81" s="22">
        <v>791826</v>
      </c>
      <c r="I81" s="22">
        <f t="shared" si="6"/>
        <v>16887499</v>
      </c>
      <c r="J81" s="22">
        <f t="shared" si="7"/>
        <v>15102490.355700001</v>
      </c>
      <c r="K81" s="22">
        <f t="shared" si="8"/>
        <v>5515.3401073305413</v>
      </c>
      <c r="L81" s="22">
        <v>13281431</v>
      </c>
      <c r="M81" s="22">
        <v>791826</v>
      </c>
      <c r="N81" s="22">
        <f t="shared" si="9"/>
        <v>14073257</v>
      </c>
      <c r="O81" s="22">
        <f t="shared" si="10"/>
        <v>12585713.735100001</v>
      </c>
      <c r="P81" s="22">
        <f t="shared" si="11"/>
        <v>4596.2281787771117</v>
      </c>
      <c r="Q81" s="22">
        <v>0</v>
      </c>
      <c r="R81" s="28"/>
      <c r="S81" s="11"/>
    </row>
    <row r="82" spans="1:19">
      <c r="A82" s="9">
        <v>4320</v>
      </c>
      <c r="B82" s="21" t="s">
        <v>85</v>
      </c>
      <c r="C82" s="84">
        <v>2637.22</v>
      </c>
      <c r="D82" s="22">
        <v>15491241</v>
      </c>
      <c r="E82" s="22">
        <v>1022971</v>
      </c>
      <c r="F82" s="22"/>
      <c r="G82" s="22">
        <v>15245400</v>
      </c>
      <c r="H82" s="22">
        <v>1022971</v>
      </c>
      <c r="I82" s="22">
        <f t="shared" si="6"/>
        <v>16268371</v>
      </c>
      <c r="J82" s="22">
        <f t="shared" si="7"/>
        <v>14548804.185300002</v>
      </c>
      <c r="K82" s="22">
        <f t="shared" si="8"/>
        <v>5516.7199495301884</v>
      </c>
      <c r="L82" s="22">
        <v>11129142</v>
      </c>
      <c r="M82" s="22">
        <v>1022971</v>
      </c>
      <c r="N82" s="22">
        <f t="shared" si="9"/>
        <v>12152113</v>
      </c>
      <c r="O82" s="22">
        <f t="shared" si="10"/>
        <v>10867634.655900002</v>
      </c>
      <c r="P82" s="22">
        <f t="shared" si="11"/>
        <v>4120.8676772889639</v>
      </c>
      <c r="Q82" s="22">
        <v>0</v>
      </c>
      <c r="R82" s="28"/>
      <c r="S82" s="11"/>
    </row>
    <row r="83" spans="1:19">
      <c r="A83" s="9">
        <v>4400</v>
      </c>
      <c r="B83" s="21" t="s">
        <v>86</v>
      </c>
      <c r="C83" s="84">
        <v>5120.8</v>
      </c>
      <c r="D83" s="22">
        <v>30079989</v>
      </c>
      <c r="E83" s="22">
        <v>1681984</v>
      </c>
      <c r="F83" s="22"/>
      <c r="G83" s="22">
        <v>29917315</v>
      </c>
      <c r="H83" s="22">
        <v>1681984</v>
      </c>
      <c r="I83" s="22">
        <f t="shared" si="6"/>
        <v>31599299</v>
      </c>
      <c r="J83" s="22">
        <f t="shared" si="7"/>
        <v>28259253.095700003</v>
      </c>
      <c r="K83" s="22">
        <f t="shared" si="8"/>
        <v>5518.523101019372</v>
      </c>
      <c r="L83" s="22">
        <v>21839640</v>
      </c>
      <c r="M83" s="22">
        <v>1681984</v>
      </c>
      <c r="N83" s="22">
        <f t="shared" si="9"/>
        <v>23521624</v>
      </c>
      <c r="O83" s="22">
        <f t="shared" si="10"/>
        <v>21035388.343200002</v>
      </c>
      <c r="P83" s="22">
        <f t="shared" si="11"/>
        <v>4107.8324369629745</v>
      </c>
      <c r="Q83" s="22">
        <v>0</v>
      </c>
      <c r="R83" s="28"/>
      <c r="S83" s="11"/>
    </row>
    <row r="84" spans="1:19">
      <c r="A84" s="9">
        <v>4420</v>
      </c>
      <c r="B84" s="86" t="s">
        <v>87</v>
      </c>
      <c r="C84" s="84">
        <v>3063.64</v>
      </c>
      <c r="D84" s="22">
        <v>17996066</v>
      </c>
      <c r="E84" s="22">
        <v>0</v>
      </c>
      <c r="F84" s="22"/>
      <c r="G84" s="22">
        <v>18962926</v>
      </c>
      <c r="H84" s="22">
        <v>0</v>
      </c>
      <c r="I84" s="22">
        <f t="shared" si="6"/>
        <v>18962926</v>
      </c>
      <c r="J84" s="22">
        <f t="shared" si="7"/>
        <v>16958544.721800003</v>
      </c>
      <c r="K84" s="22">
        <f t="shared" si="8"/>
        <v>5535.4234576516837</v>
      </c>
      <c r="L84" s="22">
        <v>13842936</v>
      </c>
      <c r="M84" s="22">
        <v>0</v>
      </c>
      <c r="N84" s="22">
        <f t="shared" si="9"/>
        <v>13842936</v>
      </c>
      <c r="O84" s="22">
        <f t="shared" si="10"/>
        <v>12379737.664800001</v>
      </c>
      <c r="P84" s="22">
        <f t="shared" si="11"/>
        <v>4040.8591299238819</v>
      </c>
      <c r="Q84" s="22">
        <v>0</v>
      </c>
      <c r="R84" s="28"/>
      <c r="S84" s="11"/>
    </row>
    <row r="85" spans="1:19">
      <c r="A85" s="9">
        <v>4500</v>
      </c>
      <c r="B85" s="86" t="s">
        <v>88</v>
      </c>
      <c r="C85" s="84">
        <v>12456.33</v>
      </c>
      <c r="D85" s="22">
        <v>73169479</v>
      </c>
      <c r="E85" s="22">
        <v>2680284</v>
      </c>
      <c r="F85" s="22"/>
      <c r="G85" s="22">
        <v>74303771</v>
      </c>
      <c r="H85" s="22">
        <v>2680284</v>
      </c>
      <c r="I85" s="22">
        <f t="shared" si="6"/>
        <v>76984055</v>
      </c>
      <c r="J85" s="22">
        <f t="shared" si="7"/>
        <v>68846840.386500001</v>
      </c>
      <c r="K85" s="22">
        <f t="shared" si="8"/>
        <v>5527.0565557030041</v>
      </c>
      <c r="L85" s="22">
        <v>54241753</v>
      </c>
      <c r="M85" s="22">
        <v>2680284</v>
      </c>
      <c r="N85" s="22">
        <f t="shared" si="9"/>
        <v>56922037</v>
      </c>
      <c r="O85" s="22">
        <f t="shared" si="10"/>
        <v>50905377.689100005</v>
      </c>
      <c r="P85" s="22">
        <f t="shared" si="11"/>
        <v>4086.7075365777887</v>
      </c>
      <c r="Q85" s="22">
        <v>0</v>
      </c>
      <c r="R85" s="28"/>
      <c r="S85" s="11"/>
    </row>
    <row r="86" spans="1:19">
      <c r="A86" s="9">
        <v>4520</v>
      </c>
      <c r="B86" s="87" t="s">
        <v>89</v>
      </c>
      <c r="C86" s="84">
        <v>3027.37</v>
      </c>
      <c r="D86" s="22">
        <v>17783014</v>
      </c>
      <c r="E86" s="22">
        <v>1621129</v>
      </c>
      <c r="F86" s="22"/>
      <c r="G86" s="22">
        <v>17103781</v>
      </c>
      <c r="H86" s="22">
        <v>1621129</v>
      </c>
      <c r="I86" s="22">
        <f t="shared" si="6"/>
        <v>18724910</v>
      </c>
      <c r="J86" s="22">
        <f t="shared" si="7"/>
        <v>16745687.013000002</v>
      </c>
      <c r="K86" s="22">
        <f t="shared" si="8"/>
        <v>5531.4305859541455</v>
      </c>
      <c r="L86" s="22">
        <v>12485760</v>
      </c>
      <c r="M86" s="22">
        <v>1621129</v>
      </c>
      <c r="N86" s="22">
        <f t="shared" si="9"/>
        <v>14106889</v>
      </c>
      <c r="O86" s="22">
        <f t="shared" si="10"/>
        <v>12615790.832700001</v>
      </c>
      <c r="P86" s="22">
        <f t="shared" si="11"/>
        <v>4167.2444506948277</v>
      </c>
      <c r="Q86" s="22">
        <v>0</v>
      </c>
      <c r="R86" s="28"/>
      <c r="S86" s="11"/>
    </row>
    <row r="87" spans="1:19">
      <c r="A87" s="9">
        <v>4600</v>
      </c>
      <c r="B87" s="86" t="s">
        <v>90</v>
      </c>
      <c r="C87" s="84">
        <v>1879.4</v>
      </c>
      <c r="D87" s="22">
        <v>11039746</v>
      </c>
      <c r="E87" s="22">
        <v>500354</v>
      </c>
      <c r="F87" s="22"/>
      <c r="G87" s="22">
        <v>11109757</v>
      </c>
      <c r="H87" s="22">
        <v>500354</v>
      </c>
      <c r="I87" s="22">
        <f t="shared" si="6"/>
        <v>11610111</v>
      </c>
      <c r="J87" s="22">
        <f t="shared" si="7"/>
        <v>10382922.2673</v>
      </c>
      <c r="K87" s="22">
        <f t="shared" si="8"/>
        <v>5524.5941615941256</v>
      </c>
      <c r="L87" s="22">
        <v>8785577</v>
      </c>
      <c r="M87" s="22">
        <v>500354</v>
      </c>
      <c r="N87" s="22">
        <f t="shared" si="9"/>
        <v>9285931</v>
      </c>
      <c r="O87" s="22">
        <f t="shared" si="10"/>
        <v>8304408.0933000008</v>
      </c>
      <c r="P87" s="22">
        <f t="shared" si="11"/>
        <v>4418.6485544854741</v>
      </c>
      <c r="Q87" s="22">
        <v>0</v>
      </c>
      <c r="R87" s="28"/>
      <c r="S87" s="11"/>
    </row>
    <row r="88" spans="1:19">
      <c r="A88" s="9">
        <v>4620</v>
      </c>
      <c r="B88" s="86" t="s">
        <v>91</v>
      </c>
      <c r="C88" s="84">
        <v>1505.03</v>
      </c>
      <c r="D88" s="22">
        <v>8840667</v>
      </c>
      <c r="E88" s="22">
        <v>59270</v>
      </c>
      <c r="F88" s="22"/>
      <c r="G88" s="22">
        <v>9261597</v>
      </c>
      <c r="H88" s="22">
        <v>59270</v>
      </c>
      <c r="I88" s="22">
        <f t="shared" si="6"/>
        <v>9320867</v>
      </c>
      <c r="J88" s="22">
        <f t="shared" si="7"/>
        <v>8335651.3581000008</v>
      </c>
      <c r="K88" s="22">
        <f t="shared" si="8"/>
        <v>5538.5283735872381</v>
      </c>
      <c r="L88" s="22">
        <v>7226476</v>
      </c>
      <c r="M88" s="22">
        <v>59270</v>
      </c>
      <c r="N88" s="22">
        <f t="shared" si="9"/>
        <v>7285746</v>
      </c>
      <c r="O88" s="22">
        <f t="shared" si="10"/>
        <v>6515642.6478000004</v>
      </c>
      <c r="P88" s="22">
        <f t="shared" si="11"/>
        <v>4329.2443657601516</v>
      </c>
      <c r="Q88" s="22">
        <v>0</v>
      </c>
      <c r="R88" s="28"/>
      <c r="S88" s="11"/>
    </row>
    <row r="89" spans="1:19">
      <c r="A89" s="9">
        <v>4700</v>
      </c>
      <c r="B89" s="87" t="s">
        <v>92</v>
      </c>
      <c r="C89" s="84">
        <v>2619.7199999999998</v>
      </c>
      <c r="D89" s="22">
        <v>15388445</v>
      </c>
      <c r="E89" s="22">
        <v>300694</v>
      </c>
      <c r="F89" s="22"/>
      <c r="G89" s="22">
        <v>15892489</v>
      </c>
      <c r="H89" s="22">
        <v>300694</v>
      </c>
      <c r="I89" s="22">
        <f t="shared" si="6"/>
        <v>16193183</v>
      </c>
      <c r="J89" s="22">
        <f t="shared" si="7"/>
        <v>14481563.556900002</v>
      </c>
      <c r="K89" s="22">
        <f t="shared" si="8"/>
        <v>5527.9051031789668</v>
      </c>
      <c r="L89" s="22">
        <v>11601517</v>
      </c>
      <c r="M89" s="22">
        <v>300694</v>
      </c>
      <c r="N89" s="22">
        <f t="shared" si="9"/>
        <v>11902211</v>
      </c>
      <c r="O89" s="22">
        <f t="shared" si="10"/>
        <v>10644147.297300002</v>
      </c>
      <c r="P89" s="22">
        <f t="shared" si="11"/>
        <v>4063.0858631075084</v>
      </c>
      <c r="Q89" s="22">
        <v>0</v>
      </c>
      <c r="R89" s="28"/>
      <c r="S89" s="11"/>
    </row>
    <row r="90" spans="1:19">
      <c r="A90" s="9">
        <v>4720</v>
      </c>
      <c r="B90" s="21" t="s">
        <v>93</v>
      </c>
      <c r="C90" s="84">
        <v>1057.76</v>
      </c>
      <c r="D90" s="22">
        <v>6213367</v>
      </c>
      <c r="E90" s="22">
        <v>443258</v>
      </c>
      <c r="F90" s="22"/>
      <c r="G90" s="22">
        <v>6103752</v>
      </c>
      <c r="H90" s="22">
        <v>443258</v>
      </c>
      <c r="I90" s="22">
        <f t="shared" si="6"/>
        <v>6547010</v>
      </c>
      <c r="J90" s="22">
        <f t="shared" si="7"/>
        <v>5854991.0430000005</v>
      </c>
      <c r="K90" s="22">
        <f t="shared" si="8"/>
        <v>5535.273637687189</v>
      </c>
      <c r="L90" s="22">
        <v>4455739</v>
      </c>
      <c r="M90" s="22">
        <v>443258</v>
      </c>
      <c r="N90" s="22">
        <f t="shared" si="9"/>
        <v>4898997</v>
      </c>
      <c r="O90" s="22">
        <f t="shared" si="10"/>
        <v>4381173.0171000008</v>
      </c>
      <c r="P90" s="22">
        <f t="shared" si="11"/>
        <v>4141.9348596089858</v>
      </c>
      <c r="Q90" s="22">
        <v>0</v>
      </c>
      <c r="R90" s="28"/>
      <c r="S90" s="11"/>
    </row>
    <row r="91" spans="1:19">
      <c r="A91" s="9">
        <v>4800</v>
      </c>
      <c r="B91" s="21" t="s">
        <v>94</v>
      </c>
      <c r="C91" s="84">
        <v>2068.19</v>
      </c>
      <c r="D91" s="22">
        <v>12148714</v>
      </c>
      <c r="E91" s="22">
        <v>704538</v>
      </c>
      <c r="F91" s="22"/>
      <c r="G91" s="22">
        <v>12059478</v>
      </c>
      <c r="H91" s="22">
        <v>704538</v>
      </c>
      <c r="I91" s="22">
        <f t="shared" si="6"/>
        <v>12764016</v>
      </c>
      <c r="J91" s="22">
        <f t="shared" si="7"/>
        <v>11414859.508800002</v>
      </c>
      <c r="K91" s="22">
        <f t="shared" si="8"/>
        <v>5519.2508951305254</v>
      </c>
      <c r="L91" s="22">
        <v>8803419</v>
      </c>
      <c r="M91" s="22">
        <v>704538</v>
      </c>
      <c r="N91" s="22">
        <f t="shared" si="9"/>
        <v>9507957</v>
      </c>
      <c r="O91" s="22">
        <f t="shared" si="10"/>
        <v>8502965.9451000001</v>
      </c>
      <c r="P91" s="22">
        <f t="shared" si="11"/>
        <v>4111.3079287202818</v>
      </c>
      <c r="Q91" s="22">
        <v>0</v>
      </c>
      <c r="R91" s="28"/>
      <c r="S91" s="11"/>
    </row>
    <row r="92" spans="1:19">
      <c r="A92" s="9">
        <v>4820</v>
      </c>
      <c r="B92" s="21" t="s">
        <v>95</v>
      </c>
      <c r="C92" s="84">
        <v>1035.5</v>
      </c>
      <c r="D92" s="22">
        <v>6082610</v>
      </c>
      <c r="E92" s="22">
        <v>2761</v>
      </c>
      <c r="F92" s="22"/>
      <c r="G92" s="22">
        <v>6397339</v>
      </c>
      <c r="H92" s="22">
        <v>2761</v>
      </c>
      <c r="I92" s="22">
        <f t="shared" si="6"/>
        <v>6400100</v>
      </c>
      <c r="J92" s="22">
        <f t="shared" si="7"/>
        <v>5723609.4300000006</v>
      </c>
      <c r="K92" s="22">
        <f t="shared" si="8"/>
        <v>5527.3871849348143</v>
      </c>
      <c r="L92" s="22">
        <v>4670057</v>
      </c>
      <c r="M92" s="22">
        <v>2761</v>
      </c>
      <c r="N92" s="22">
        <f t="shared" si="9"/>
        <v>4672818</v>
      </c>
      <c r="O92" s="22">
        <f t="shared" si="10"/>
        <v>4178901.1374000004</v>
      </c>
      <c r="P92" s="22">
        <f t="shared" si="11"/>
        <v>4035.636057363593</v>
      </c>
      <c r="Q92" s="22">
        <v>0</v>
      </c>
      <c r="R92" s="28"/>
      <c r="S92" s="11"/>
    </row>
    <row r="93" spans="1:19">
      <c r="A93" s="9">
        <v>4821</v>
      </c>
      <c r="B93" s="21" t="s">
        <v>96</v>
      </c>
      <c r="C93" s="84">
        <v>1518.91</v>
      </c>
      <c r="D93" s="22">
        <v>8922199</v>
      </c>
      <c r="E93" s="22">
        <v>521207</v>
      </c>
      <c r="F93" s="22"/>
      <c r="G93" s="22">
        <v>8855933</v>
      </c>
      <c r="H93" s="22">
        <v>521207</v>
      </c>
      <c r="I93" s="22">
        <f t="shared" si="6"/>
        <v>9377140</v>
      </c>
      <c r="J93" s="22">
        <f t="shared" si="7"/>
        <v>8385976.3020000011</v>
      </c>
      <c r="K93" s="22">
        <f t="shared" si="8"/>
        <v>5521.0488455537197</v>
      </c>
      <c r="L93" s="22">
        <v>6684386</v>
      </c>
      <c r="M93" s="22">
        <v>521207</v>
      </c>
      <c r="N93" s="22">
        <f t="shared" si="9"/>
        <v>7205593</v>
      </c>
      <c r="O93" s="22">
        <f t="shared" si="10"/>
        <v>6443961.8199000005</v>
      </c>
      <c r="P93" s="22">
        <f t="shared" si="11"/>
        <v>4242.4908782613848</v>
      </c>
      <c r="Q93" s="22">
        <v>0</v>
      </c>
      <c r="R93" s="28"/>
      <c r="S93" s="11"/>
    </row>
    <row r="94" spans="1:19">
      <c r="A94" s="9">
        <v>4911</v>
      </c>
      <c r="B94" s="21" t="s">
        <v>97</v>
      </c>
      <c r="C94" s="84">
        <v>1142.81</v>
      </c>
      <c r="D94" s="22">
        <v>6712957</v>
      </c>
      <c r="E94" s="22">
        <v>611961</v>
      </c>
      <c r="F94" s="22"/>
      <c r="G94" s="22">
        <v>6453730</v>
      </c>
      <c r="H94" s="22">
        <v>611961</v>
      </c>
      <c r="I94" s="22">
        <f t="shared" si="6"/>
        <v>7065691</v>
      </c>
      <c r="J94" s="22">
        <f t="shared" si="7"/>
        <v>6318847.4613000005</v>
      </c>
      <c r="K94" s="22">
        <f t="shared" si="8"/>
        <v>5529.2196089463696</v>
      </c>
      <c r="L94" s="22">
        <v>4759753</v>
      </c>
      <c r="M94" s="22">
        <v>611961</v>
      </c>
      <c r="N94" s="22">
        <f t="shared" si="9"/>
        <v>5371714</v>
      </c>
      <c r="O94" s="22">
        <f t="shared" si="10"/>
        <v>4803923.8302000007</v>
      </c>
      <c r="P94" s="22">
        <f t="shared" si="11"/>
        <v>4203.6067502034466</v>
      </c>
      <c r="Q94" s="22">
        <v>628936</v>
      </c>
      <c r="R94" s="28"/>
      <c r="S94" s="11"/>
    </row>
    <row r="95" spans="1:19">
      <c r="A95" s="9">
        <v>5000</v>
      </c>
      <c r="B95" s="21" t="s">
        <v>98</v>
      </c>
      <c r="C95" s="84">
        <v>2964.73</v>
      </c>
      <c r="D95" s="22">
        <v>17415061</v>
      </c>
      <c r="E95" s="22">
        <v>1518332</v>
      </c>
      <c r="F95" s="22"/>
      <c r="G95" s="22">
        <v>16765787</v>
      </c>
      <c r="H95" s="22">
        <v>1518332</v>
      </c>
      <c r="I95" s="22">
        <f t="shared" si="6"/>
        <v>18284119</v>
      </c>
      <c r="J95" s="22">
        <f t="shared" si="7"/>
        <v>16351487.621700002</v>
      </c>
      <c r="K95" s="22">
        <f t="shared" si="8"/>
        <v>5515.3378627058792</v>
      </c>
      <c r="L95" s="22">
        <v>13895589</v>
      </c>
      <c r="M95" s="22">
        <v>1518332</v>
      </c>
      <c r="N95" s="22">
        <f t="shared" si="9"/>
        <v>15413921</v>
      </c>
      <c r="O95" s="22">
        <f t="shared" si="10"/>
        <v>13784669.550300002</v>
      </c>
      <c r="P95" s="22">
        <f t="shared" si="11"/>
        <v>4649.5530959986245</v>
      </c>
      <c r="Q95" s="22">
        <v>0</v>
      </c>
      <c r="R95" s="28"/>
      <c r="S95" s="11"/>
    </row>
    <row r="96" spans="1:19">
      <c r="A96" s="9">
        <v>5020</v>
      </c>
      <c r="B96" s="21" t="s">
        <v>99</v>
      </c>
      <c r="C96" s="84">
        <v>814.95</v>
      </c>
      <c r="D96" s="22">
        <v>4787081</v>
      </c>
      <c r="E96" s="22">
        <v>189615</v>
      </c>
      <c r="F96" s="22"/>
      <c r="G96" s="22">
        <v>4851517</v>
      </c>
      <c r="H96" s="22">
        <v>189615</v>
      </c>
      <c r="I96" s="22">
        <f t="shared" si="6"/>
        <v>5041132</v>
      </c>
      <c r="J96" s="22">
        <f t="shared" si="7"/>
        <v>4508284.3476000009</v>
      </c>
      <c r="K96" s="22">
        <f t="shared" si="8"/>
        <v>5531.9766213878156</v>
      </c>
      <c r="L96" s="22">
        <v>3541607</v>
      </c>
      <c r="M96" s="22">
        <v>189615</v>
      </c>
      <c r="N96" s="22">
        <f t="shared" si="9"/>
        <v>3731222</v>
      </c>
      <c r="O96" s="22">
        <f t="shared" si="10"/>
        <v>3336831.8346000002</v>
      </c>
      <c r="P96" s="22">
        <f t="shared" si="11"/>
        <v>4094.5233874470828</v>
      </c>
      <c r="Q96" s="22">
        <v>0</v>
      </c>
      <c r="R96" s="28"/>
      <c r="S96" s="11"/>
    </row>
    <row r="97" spans="1:19">
      <c r="A97" s="9">
        <v>5100</v>
      </c>
      <c r="B97" s="21" t="s">
        <v>100</v>
      </c>
      <c r="C97" s="84">
        <v>1608.67</v>
      </c>
      <c r="D97" s="22">
        <v>9449456</v>
      </c>
      <c r="E97" s="22">
        <v>759812</v>
      </c>
      <c r="F97" s="22"/>
      <c r="G97" s="22">
        <v>9158977</v>
      </c>
      <c r="H97" s="22">
        <v>759812</v>
      </c>
      <c r="I97" s="22">
        <f t="shared" si="6"/>
        <v>9918789</v>
      </c>
      <c r="J97" s="22">
        <f t="shared" si="7"/>
        <v>8870373.002700001</v>
      </c>
      <c r="K97" s="22">
        <f t="shared" si="8"/>
        <v>5514.1035779246213</v>
      </c>
      <c r="L97" s="22">
        <v>7453920</v>
      </c>
      <c r="M97" s="22">
        <v>759812</v>
      </c>
      <c r="N97" s="22">
        <f t="shared" si="9"/>
        <v>8213732</v>
      </c>
      <c r="O97" s="22">
        <f t="shared" si="10"/>
        <v>7345540.5276000006</v>
      </c>
      <c r="P97" s="22">
        <f t="shared" si="11"/>
        <v>4566.2196271454059</v>
      </c>
      <c r="Q97" s="22">
        <v>0</v>
      </c>
      <c r="R97" s="28"/>
      <c r="S97" s="11"/>
    </row>
    <row r="98" spans="1:19">
      <c r="A98" s="9">
        <v>5130</v>
      </c>
      <c r="B98" s="21" t="s">
        <v>101</v>
      </c>
      <c r="C98" s="84">
        <v>850.99</v>
      </c>
      <c r="D98" s="22">
        <v>4998783</v>
      </c>
      <c r="E98" s="22">
        <v>47169</v>
      </c>
      <c r="F98" s="22"/>
      <c r="G98" s="22">
        <v>5218881</v>
      </c>
      <c r="H98" s="22">
        <v>47169</v>
      </c>
      <c r="I98" s="22">
        <f t="shared" si="6"/>
        <v>5266050</v>
      </c>
      <c r="J98" s="22">
        <f t="shared" si="7"/>
        <v>4709428.5150000006</v>
      </c>
      <c r="K98" s="22">
        <f t="shared" si="8"/>
        <v>5534.0585847072243</v>
      </c>
      <c r="L98" s="22">
        <v>3809783</v>
      </c>
      <c r="M98" s="22">
        <v>47169</v>
      </c>
      <c r="N98" s="22">
        <f t="shared" si="9"/>
        <v>3856952</v>
      </c>
      <c r="O98" s="22">
        <f t="shared" si="10"/>
        <v>3449272.1736000003</v>
      </c>
      <c r="P98" s="22">
        <f t="shared" si="11"/>
        <v>4053.2464231072049</v>
      </c>
      <c r="Q98" s="22">
        <v>0</v>
      </c>
      <c r="R98" s="28"/>
      <c r="S98" s="11"/>
    </row>
    <row r="99" spans="1:19">
      <c r="A99" s="7">
        <v>5131</v>
      </c>
      <c r="B99" s="85" t="s">
        <v>102</v>
      </c>
      <c r="C99" s="84">
        <v>891.64</v>
      </c>
      <c r="D99" s="22">
        <v>5237565</v>
      </c>
      <c r="E99" s="22">
        <v>0</v>
      </c>
      <c r="F99" s="22"/>
      <c r="G99" s="22">
        <v>5513643</v>
      </c>
      <c r="H99" s="22">
        <v>0</v>
      </c>
      <c r="I99" s="22">
        <f t="shared" si="6"/>
        <v>5513643</v>
      </c>
      <c r="J99" s="22">
        <f t="shared" si="7"/>
        <v>4930850.9349000007</v>
      </c>
      <c r="K99" s="22">
        <f t="shared" si="8"/>
        <v>5530.0916680498867</v>
      </c>
      <c r="L99" s="22">
        <v>4926701</v>
      </c>
      <c r="M99" s="22">
        <v>0</v>
      </c>
      <c r="N99" s="22">
        <f t="shared" si="9"/>
        <v>4926701</v>
      </c>
      <c r="O99" s="22">
        <f t="shared" si="10"/>
        <v>4405948.7043000003</v>
      </c>
      <c r="P99" s="22">
        <f t="shared" si="11"/>
        <v>4941.3986634740486</v>
      </c>
      <c r="Q99" s="22">
        <v>0</v>
      </c>
      <c r="R99" s="28"/>
      <c r="S99" s="11"/>
    </row>
    <row r="100" spans="1:19">
      <c r="A100" s="9">
        <v>5200</v>
      </c>
      <c r="B100" s="21" t="s">
        <v>103</v>
      </c>
      <c r="C100" s="84">
        <v>1326.3</v>
      </c>
      <c r="D100" s="22">
        <v>7790792</v>
      </c>
      <c r="E100" s="22">
        <v>0</v>
      </c>
      <c r="F100" s="22"/>
      <c r="G100" s="22">
        <v>8205790</v>
      </c>
      <c r="H100" s="22">
        <v>0</v>
      </c>
      <c r="I100" s="22">
        <f t="shared" si="6"/>
        <v>8205790</v>
      </c>
      <c r="J100" s="22">
        <f t="shared" si="7"/>
        <v>7338437.9970000004</v>
      </c>
      <c r="K100" s="22">
        <f t="shared" si="8"/>
        <v>5533.0151526803893</v>
      </c>
      <c r="L100" s="22">
        <v>6219007</v>
      </c>
      <c r="M100" s="22">
        <v>0</v>
      </c>
      <c r="N100" s="22">
        <f t="shared" si="9"/>
        <v>6219007</v>
      </c>
      <c r="O100" s="22">
        <f t="shared" si="10"/>
        <v>5561657.9601000007</v>
      </c>
      <c r="P100" s="22">
        <f t="shared" si="11"/>
        <v>4193.363462338838</v>
      </c>
      <c r="Q100" s="22">
        <v>0</v>
      </c>
      <c r="R100" s="28"/>
      <c r="S100" s="11"/>
    </row>
    <row r="101" spans="1:19">
      <c r="A101" s="9">
        <v>5321</v>
      </c>
      <c r="B101" s="21" t="s">
        <v>104</v>
      </c>
      <c r="C101" s="84">
        <v>4535.6000000000004</v>
      </c>
      <c r="D101" s="22">
        <v>26642477</v>
      </c>
      <c r="E101" s="22">
        <v>0</v>
      </c>
      <c r="F101" s="22"/>
      <c r="G101" s="22">
        <v>28083369</v>
      </c>
      <c r="H101" s="22">
        <v>0</v>
      </c>
      <c r="I101" s="22">
        <f t="shared" si="6"/>
        <v>28083369</v>
      </c>
      <c r="J101" s="22">
        <f t="shared" si="7"/>
        <v>25114956.896700002</v>
      </c>
      <c r="K101" s="22">
        <f t="shared" si="8"/>
        <v>5537.2953736440604</v>
      </c>
      <c r="L101" s="22">
        <v>20500859</v>
      </c>
      <c r="M101" s="22">
        <v>0</v>
      </c>
      <c r="N101" s="22">
        <f t="shared" si="9"/>
        <v>20500859</v>
      </c>
      <c r="O101" s="22">
        <f t="shared" si="10"/>
        <v>18333918.203700002</v>
      </c>
      <c r="P101" s="22">
        <f t="shared" si="11"/>
        <v>4042.2255498059794</v>
      </c>
      <c r="Q101" s="22">
        <v>0</v>
      </c>
      <c r="R101" s="28"/>
      <c r="S101" s="11"/>
    </row>
    <row r="102" spans="1:19">
      <c r="A102" s="9">
        <v>5411</v>
      </c>
      <c r="B102" s="21" t="s">
        <v>105</v>
      </c>
      <c r="C102" s="84">
        <v>1298.5999999999999</v>
      </c>
      <c r="D102" s="22">
        <v>7628080</v>
      </c>
      <c r="E102" s="22">
        <v>0</v>
      </c>
      <c r="F102" s="22"/>
      <c r="G102" s="22">
        <v>8028687</v>
      </c>
      <c r="H102" s="22">
        <v>0</v>
      </c>
      <c r="I102" s="22">
        <f t="shared" si="6"/>
        <v>8028687</v>
      </c>
      <c r="J102" s="22">
        <f t="shared" si="7"/>
        <v>7180054.7841000007</v>
      </c>
      <c r="K102" s="22">
        <f t="shared" si="8"/>
        <v>5529.073451486217</v>
      </c>
      <c r="L102" s="22">
        <v>6018788</v>
      </c>
      <c r="M102" s="22">
        <v>0</v>
      </c>
      <c r="N102" s="22">
        <f t="shared" si="9"/>
        <v>6018788</v>
      </c>
      <c r="O102" s="22">
        <f t="shared" si="10"/>
        <v>5382602.1084000003</v>
      </c>
      <c r="P102" s="22">
        <f t="shared" si="11"/>
        <v>4144.9269277683661</v>
      </c>
      <c r="Q102" s="22">
        <v>0</v>
      </c>
      <c r="R102" s="28"/>
      <c r="S102" s="11"/>
    </row>
    <row r="103" spans="1:19">
      <c r="A103" s="9">
        <v>5412</v>
      </c>
      <c r="B103" s="21" t="s">
        <v>106</v>
      </c>
      <c r="C103" s="84">
        <v>3924.94</v>
      </c>
      <c r="D103" s="22">
        <v>23055412</v>
      </c>
      <c r="E103" s="22">
        <v>88817</v>
      </c>
      <c r="F103" s="22"/>
      <c r="G103" s="22">
        <v>24224218</v>
      </c>
      <c r="H103" s="22">
        <v>88817</v>
      </c>
      <c r="I103" s="22">
        <f t="shared" si="6"/>
        <v>24313035</v>
      </c>
      <c r="J103" s="22">
        <f t="shared" si="7"/>
        <v>21743147.200500004</v>
      </c>
      <c r="K103" s="22">
        <f t="shared" si="8"/>
        <v>5539.7400216309052</v>
      </c>
      <c r="L103" s="22">
        <v>19093106</v>
      </c>
      <c r="M103" s="22">
        <v>88817</v>
      </c>
      <c r="N103" s="22">
        <f t="shared" si="9"/>
        <v>19181923</v>
      </c>
      <c r="O103" s="22">
        <f t="shared" si="10"/>
        <v>17154393.738900002</v>
      </c>
      <c r="P103" s="22">
        <f t="shared" si="11"/>
        <v>4370.6129874342032</v>
      </c>
      <c r="Q103" s="22">
        <v>0</v>
      </c>
      <c r="R103" s="28"/>
      <c r="S103" s="11"/>
    </row>
    <row r="104" spans="1:19">
      <c r="A104" s="9">
        <v>5500</v>
      </c>
      <c r="B104" s="21" t="s">
        <v>107</v>
      </c>
      <c r="C104" s="84">
        <v>3000.26</v>
      </c>
      <c r="D104" s="22">
        <v>17623767</v>
      </c>
      <c r="E104" s="22">
        <v>0</v>
      </c>
      <c r="F104" s="22"/>
      <c r="G104" s="22">
        <v>18578879</v>
      </c>
      <c r="H104" s="22">
        <v>0</v>
      </c>
      <c r="I104" s="22">
        <f t="shared" si="6"/>
        <v>18578879</v>
      </c>
      <c r="J104" s="22">
        <f t="shared" si="7"/>
        <v>16615091.489700003</v>
      </c>
      <c r="K104" s="22">
        <f t="shared" si="8"/>
        <v>5537.8838799637369</v>
      </c>
      <c r="L104" s="22">
        <v>15488160</v>
      </c>
      <c r="M104" s="22">
        <v>0</v>
      </c>
      <c r="N104" s="22">
        <f t="shared" si="9"/>
        <v>15488160</v>
      </c>
      <c r="O104" s="22">
        <f t="shared" si="10"/>
        <v>13851061.488000002</v>
      </c>
      <c r="P104" s="22">
        <f t="shared" si="11"/>
        <v>4616.6203888996288</v>
      </c>
      <c r="Q104" s="22">
        <v>0</v>
      </c>
      <c r="R104" s="28"/>
      <c r="S104" s="11"/>
    </row>
    <row r="105" spans="1:19">
      <c r="A105" s="9">
        <v>5520</v>
      </c>
      <c r="B105" s="21" t="s">
        <v>108</v>
      </c>
      <c r="C105" s="84">
        <v>2922.11</v>
      </c>
      <c r="D105" s="22">
        <v>17164708</v>
      </c>
      <c r="E105" s="22">
        <v>1088408</v>
      </c>
      <c r="F105" s="22"/>
      <c r="G105" s="22">
        <v>17013790</v>
      </c>
      <c r="H105" s="22">
        <v>1088408</v>
      </c>
      <c r="I105" s="22">
        <f t="shared" si="6"/>
        <v>18102198</v>
      </c>
      <c r="J105" s="22">
        <f t="shared" si="7"/>
        <v>16188795.671400001</v>
      </c>
      <c r="K105" s="22">
        <f t="shared" si="8"/>
        <v>5540.1048117285118</v>
      </c>
      <c r="L105" s="22">
        <v>12452241</v>
      </c>
      <c r="M105" s="22">
        <v>1088408</v>
      </c>
      <c r="N105" s="22">
        <f t="shared" si="9"/>
        <v>13540649</v>
      </c>
      <c r="O105" s="22">
        <f t="shared" si="10"/>
        <v>12109402.400700001</v>
      </c>
      <c r="P105" s="22">
        <f t="shared" si="11"/>
        <v>4144.0611067687396</v>
      </c>
      <c r="Q105" s="22">
        <v>0</v>
      </c>
      <c r="R105" s="28"/>
      <c r="S105" s="11"/>
    </row>
    <row r="106" spans="1:19">
      <c r="A106" s="9">
        <v>5530</v>
      </c>
      <c r="B106" s="21" t="s">
        <v>109</v>
      </c>
      <c r="C106" s="84">
        <v>1732.13</v>
      </c>
      <c r="D106" s="22">
        <v>10174670</v>
      </c>
      <c r="E106" s="22">
        <v>678162</v>
      </c>
      <c r="F106" s="22"/>
      <c r="G106" s="22">
        <v>10001378</v>
      </c>
      <c r="H106" s="22">
        <v>678162</v>
      </c>
      <c r="I106" s="22">
        <f t="shared" si="6"/>
        <v>10679540</v>
      </c>
      <c r="J106" s="22">
        <f t="shared" si="7"/>
        <v>9550712.6220000014</v>
      </c>
      <c r="K106" s="22">
        <f t="shared" si="8"/>
        <v>5513.8544000738975</v>
      </c>
      <c r="L106" s="22">
        <v>7301006</v>
      </c>
      <c r="M106" s="22">
        <v>678162</v>
      </c>
      <c r="N106" s="22">
        <f t="shared" si="9"/>
        <v>7979168</v>
      </c>
      <c r="O106" s="22">
        <f t="shared" si="10"/>
        <v>7135769.942400001</v>
      </c>
      <c r="P106" s="22">
        <f t="shared" si="11"/>
        <v>4119.6503394087049</v>
      </c>
      <c r="Q106" s="22">
        <v>0</v>
      </c>
      <c r="R106" s="28"/>
      <c r="S106" s="11"/>
    </row>
    <row r="107" spans="1:19">
      <c r="A107" s="9">
        <v>5600</v>
      </c>
      <c r="B107" s="21" t="s">
        <v>110</v>
      </c>
      <c r="C107" s="84">
        <v>946.22</v>
      </c>
      <c r="D107" s="22">
        <v>5558172</v>
      </c>
      <c r="E107" s="22">
        <v>194726</v>
      </c>
      <c r="F107" s="22"/>
      <c r="G107" s="22">
        <v>5641286</v>
      </c>
      <c r="H107" s="22">
        <v>194726</v>
      </c>
      <c r="I107" s="22">
        <f t="shared" si="6"/>
        <v>5836012</v>
      </c>
      <c r="J107" s="22">
        <f t="shared" si="7"/>
        <v>5219145.5316000003</v>
      </c>
      <c r="K107" s="22">
        <f t="shared" si="8"/>
        <v>5515.784417577308</v>
      </c>
      <c r="L107" s="22">
        <v>4118139</v>
      </c>
      <c r="M107" s="22">
        <v>194726</v>
      </c>
      <c r="N107" s="22">
        <f t="shared" si="9"/>
        <v>4312865</v>
      </c>
      <c r="O107" s="22">
        <f t="shared" si="10"/>
        <v>3856995.1695000003</v>
      </c>
      <c r="P107" s="22">
        <f t="shared" si="11"/>
        <v>4076.2139560567311</v>
      </c>
      <c r="Q107" s="22">
        <v>0</v>
      </c>
      <c r="R107" s="28"/>
      <c r="S107" s="11"/>
    </row>
    <row r="108" spans="1:19">
      <c r="A108" s="9">
        <v>5620</v>
      </c>
      <c r="B108" s="21" t="s">
        <v>111</v>
      </c>
      <c r="C108" s="84">
        <v>605.03</v>
      </c>
      <c r="D108" s="22">
        <v>3553995</v>
      </c>
      <c r="E108" s="22">
        <v>585764</v>
      </c>
      <c r="F108" s="22"/>
      <c r="G108" s="22">
        <v>3124186</v>
      </c>
      <c r="H108" s="22">
        <v>585764</v>
      </c>
      <c r="I108" s="22">
        <f t="shared" si="6"/>
        <v>3709950</v>
      </c>
      <c r="J108" s="22">
        <f t="shared" si="7"/>
        <v>3317808.2850000001</v>
      </c>
      <c r="K108" s="22">
        <f t="shared" si="8"/>
        <v>5483.7087169231281</v>
      </c>
      <c r="L108" s="22">
        <v>2453416</v>
      </c>
      <c r="M108" s="22">
        <v>585764</v>
      </c>
      <c r="N108" s="22">
        <f t="shared" si="9"/>
        <v>3039180</v>
      </c>
      <c r="O108" s="22">
        <f t="shared" si="10"/>
        <v>2717938.6740000001</v>
      </c>
      <c r="P108" s="22">
        <f t="shared" si="11"/>
        <v>4492.2378625853271</v>
      </c>
      <c r="Q108" s="22">
        <v>0</v>
      </c>
      <c r="R108" s="28"/>
      <c r="S108" s="11"/>
    </row>
    <row r="109" spans="1:19">
      <c r="A109" s="9">
        <v>5711</v>
      </c>
      <c r="B109" s="21" t="s">
        <v>112</v>
      </c>
      <c r="C109" s="84">
        <v>2203.8200000000002</v>
      </c>
      <c r="D109" s="22">
        <v>12945415</v>
      </c>
      <c r="E109" s="22">
        <v>684859</v>
      </c>
      <c r="F109" s="22"/>
      <c r="G109" s="22">
        <v>12908165</v>
      </c>
      <c r="H109" s="22">
        <v>684859</v>
      </c>
      <c r="I109" s="22">
        <f t="shared" si="6"/>
        <v>13593024</v>
      </c>
      <c r="J109" s="22">
        <f t="shared" si="7"/>
        <v>12156241.363200001</v>
      </c>
      <c r="K109" s="22">
        <f t="shared" si="8"/>
        <v>5515.9864976268482</v>
      </c>
      <c r="L109" s="22">
        <v>10912130</v>
      </c>
      <c r="M109" s="22">
        <v>684859</v>
      </c>
      <c r="N109" s="22">
        <f t="shared" si="9"/>
        <v>11596989</v>
      </c>
      <c r="O109" s="22">
        <f t="shared" si="10"/>
        <v>10371187.262700001</v>
      </c>
      <c r="P109" s="22">
        <f t="shared" si="11"/>
        <v>4706.0046930783819</v>
      </c>
      <c r="Q109" s="22">
        <v>0</v>
      </c>
      <c r="R109" s="28"/>
      <c r="S109" s="11"/>
    </row>
    <row r="110" spans="1:19">
      <c r="A110" s="9">
        <v>5712</v>
      </c>
      <c r="B110" s="21" t="s">
        <v>113</v>
      </c>
      <c r="C110" s="84">
        <v>1506.43</v>
      </c>
      <c r="D110" s="22">
        <v>8848890</v>
      </c>
      <c r="E110" s="22">
        <v>263100</v>
      </c>
      <c r="F110" s="22"/>
      <c r="G110" s="22">
        <v>9057179</v>
      </c>
      <c r="H110" s="22">
        <v>263100</v>
      </c>
      <c r="I110" s="22">
        <f t="shared" si="6"/>
        <v>9320279</v>
      </c>
      <c r="J110" s="22">
        <f t="shared" si="7"/>
        <v>8335125.5097000012</v>
      </c>
      <c r="K110" s="22">
        <f t="shared" si="8"/>
        <v>5533.0320756357751</v>
      </c>
      <c r="L110" s="22">
        <v>6611741</v>
      </c>
      <c r="M110" s="22">
        <v>263100</v>
      </c>
      <c r="N110" s="22">
        <f t="shared" si="9"/>
        <v>6874841</v>
      </c>
      <c r="O110" s="22">
        <f t="shared" si="10"/>
        <v>6148170.3063000003</v>
      </c>
      <c r="P110" s="22">
        <f t="shared" si="11"/>
        <v>4081.2850954242813</v>
      </c>
      <c r="Q110" s="22">
        <v>0</v>
      </c>
      <c r="R110" s="28"/>
      <c r="S110" s="11"/>
    </row>
    <row r="111" spans="1:19">
      <c r="A111" s="9">
        <v>5720</v>
      </c>
      <c r="B111" s="21" t="s">
        <v>114</v>
      </c>
      <c r="C111" s="84">
        <v>2146.25</v>
      </c>
      <c r="D111" s="22">
        <v>12607244</v>
      </c>
      <c r="E111" s="22">
        <v>0</v>
      </c>
      <c r="F111" s="22"/>
      <c r="G111" s="22">
        <v>13262782</v>
      </c>
      <c r="H111" s="22">
        <v>0</v>
      </c>
      <c r="I111" s="22">
        <f t="shared" si="6"/>
        <v>13262782</v>
      </c>
      <c r="J111" s="22">
        <f t="shared" si="7"/>
        <v>11860905.942600001</v>
      </c>
      <c r="K111" s="22">
        <f t="shared" si="8"/>
        <v>5526.3394024927202</v>
      </c>
      <c r="L111" s="22">
        <v>9681831</v>
      </c>
      <c r="M111" s="22">
        <v>0</v>
      </c>
      <c r="N111" s="22">
        <f t="shared" si="9"/>
        <v>9681831</v>
      </c>
      <c r="O111" s="22">
        <f t="shared" si="10"/>
        <v>8658461.4633000009</v>
      </c>
      <c r="P111" s="22">
        <f t="shared" si="11"/>
        <v>4034.2278221549218</v>
      </c>
      <c r="Q111" s="22">
        <v>0</v>
      </c>
      <c r="R111" s="28"/>
      <c r="S111" s="11"/>
    </row>
    <row r="112" spans="1:19">
      <c r="A112" s="9">
        <v>5800</v>
      </c>
      <c r="B112" s="21" t="s">
        <v>115</v>
      </c>
      <c r="C112" s="84">
        <v>3340.09</v>
      </c>
      <c r="D112" s="22">
        <v>19619956</v>
      </c>
      <c r="E112" s="22">
        <v>785188</v>
      </c>
      <c r="F112" s="22"/>
      <c r="G112" s="22">
        <v>19869767</v>
      </c>
      <c r="H112" s="22">
        <v>785188</v>
      </c>
      <c r="I112" s="22">
        <f t="shared" si="6"/>
        <v>20654955</v>
      </c>
      <c r="J112" s="22">
        <f t="shared" si="7"/>
        <v>18471726.256500002</v>
      </c>
      <c r="K112" s="22">
        <f t="shared" si="8"/>
        <v>5530.3079427500461</v>
      </c>
      <c r="L112" s="22">
        <v>17128028</v>
      </c>
      <c r="M112" s="22">
        <v>785188</v>
      </c>
      <c r="N112" s="22">
        <f t="shared" si="9"/>
        <v>17913216</v>
      </c>
      <c r="O112" s="22">
        <f t="shared" si="10"/>
        <v>16019789.068800002</v>
      </c>
      <c r="P112" s="22">
        <f t="shared" si="11"/>
        <v>4796.2147932540747</v>
      </c>
      <c r="Q112" s="22">
        <v>0</v>
      </c>
      <c r="R112" s="28"/>
      <c r="S112" s="11"/>
    </row>
    <row r="113" spans="1:19">
      <c r="A113" s="9">
        <v>5820</v>
      </c>
      <c r="B113" s="21" t="s">
        <v>116</v>
      </c>
      <c r="C113" s="84">
        <v>2201.3200000000002</v>
      </c>
      <c r="D113" s="22">
        <v>12930730</v>
      </c>
      <c r="E113" s="22">
        <v>0</v>
      </c>
      <c r="F113" s="22"/>
      <c r="G113" s="22">
        <v>13596254</v>
      </c>
      <c r="H113" s="22">
        <v>0</v>
      </c>
      <c r="I113" s="22">
        <f t="shared" si="6"/>
        <v>13596254</v>
      </c>
      <c r="J113" s="22">
        <f t="shared" si="7"/>
        <v>12159129.952200001</v>
      </c>
      <c r="K113" s="22">
        <f t="shared" si="8"/>
        <v>5523.5631131321206</v>
      </c>
      <c r="L113" s="22">
        <v>11540863</v>
      </c>
      <c r="M113" s="22">
        <v>0</v>
      </c>
      <c r="N113" s="22">
        <f t="shared" si="9"/>
        <v>11540863</v>
      </c>
      <c r="O113" s="22">
        <f t="shared" si="10"/>
        <v>10320993.780900002</v>
      </c>
      <c r="P113" s="22">
        <f t="shared" si="11"/>
        <v>4688.5476808914655</v>
      </c>
      <c r="Q113" s="22">
        <v>0</v>
      </c>
      <c r="R113" s="28"/>
      <c r="S113" s="11"/>
    </row>
    <row r="114" spans="1:19">
      <c r="A114" s="9">
        <v>5900</v>
      </c>
      <c r="B114" s="21" t="s">
        <v>117</v>
      </c>
      <c r="C114" s="84">
        <v>2180.89</v>
      </c>
      <c r="D114" s="22">
        <v>12810722</v>
      </c>
      <c r="E114" s="22">
        <v>242540</v>
      </c>
      <c r="F114" s="22"/>
      <c r="G114" s="22">
        <v>13235468</v>
      </c>
      <c r="H114" s="22">
        <v>242540</v>
      </c>
      <c r="I114" s="22">
        <f t="shared" si="6"/>
        <v>13478008</v>
      </c>
      <c r="J114" s="22">
        <f t="shared" si="7"/>
        <v>12053382.554400001</v>
      </c>
      <c r="K114" s="22">
        <f t="shared" si="8"/>
        <v>5526.8182046779075</v>
      </c>
      <c r="L114" s="22">
        <v>11298876</v>
      </c>
      <c r="M114" s="22">
        <v>242540</v>
      </c>
      <c r="N114" s="22">
        <f t="shared" si="9"/>
        <v>11541416</v>
      </c>
      <c r="O114" s="22">
        <f t="shared" si="10"/>
        <v>10321488.3288</v>
      </c>
      <c r="P114" s="22">
        <f t="shared" si="11"/>
        <v>4732.6955182517231</v>
      </c>
      <c r="Q114" s="22">
        <v>0</v>
      </c>
      <c r="R114" s="28"/>
      <c r="S114" s="11"/>
    </row>
    <row r="115" spans="1:19">
      <c r="A115" s="9">
        <v>5920</v>
      </c>
      <c r="B115" s="21" t="s">
        <v>118</v>
      </c>
      <c r="C115" s="84">
        <v>713.43</v>
      </c>
      <c r="D115" s="22">
        <v>4190745</v>
      </c>
      <c r="E115" s="22">
        <v>155604</v>
      </c>
      <c r="F115" s="22"/>
      <c r="G115" s="22">
        <v>4256297</v>
      </c>
      <c r="H115" s="22">
        <v>155604</v>
      </c>
      <c r="I115" s="22">
        <f t="shared" si="6"/>
        <v>4411901</v>
      </c>
      <c r="J115" s="22">
        <f t="shared" si="7"/>
        <v>3945563.0643000002</v>
      </c>
      <c r="K115" s="22">
        <f t="shared" si="8"/>
        <v>5530.4137256633458</v>
      </c>
      <c r="L115" s="22">
        <v>3107097</v>
      </c>
      <c r="M115" s="22">
        <v>155604</v>
      </c>
      <c r="N115" s="22">
        <f t="shared" si="9"/>
        <v>3262701</v>
      </c>
      <c r="O115" s="22">
        <f t="shared" si="10"/>
        <v>2917833.5043000001</v>
      </c>
      <c r="P115" s="22">
        <f t="shared" si="11"/>
        <v>4089.8665661662676</v>
      </c>
      <c r="Q115" s="22">
        <v>0</v>
      </c>
      <c r="R115" s="28"/>
      <c r="S115" s="11"/>
    </row>
    <row r="116" spans="1:19">
      <c r="A116" s="7">
        <v>5921</v>
      </c>
      <c r="B116" s="85" t="s">
        <v>119</v>
      </c>
      <c r="C116" s="84">
        <v>1212.27</v>
      </c>
      <c r="D116" s="22">
        <v>7120971</v>
      </c>
      <c r="E116" s="22">
        <v>0</v>
      </c>
      <c r="F116" s="22"/>
      <c r="G116" s="22">
        <v>7501900</v>
      </c>
      <c r="H116" s="22">
        <v>0</v>
      </c>
      <c r="I116" s="22">
        <f t="shared" si="6"/>
        <v>7501900</v>
      </c>
      <c r="J116" s="22">
        <f t="shared" si="7"/>
        <v>6708949.1700000009</v>
      </c>
      <c r="K116" s="22">
        <f t="shared" si="8"/>
        <v>5534.2037417407018</v>
      </c>
      <c r="L116" s="22">
        <v>6260689</v>
      </c>
      <c r="M116" s="22">
        <v>0</v>
      </c>
      <c r="N116" s="22">
        <f t="shared" si="9"/>
        <v>6260689</v>
      </c>
      <c r="O116" s="22">
        <f t="shared" si="10"/>
        <v>5598934.1727000009</v>
      </c>
      <c r="P116" s="22">
        <f t="shared" si="11"/>
        <v>4618.5537650028464</v>
      </c>
      <c r="Q116" s="22">
        <v>0</v>
      </c>
      <c r="R116" s="28"/>
      <c r="S116" s="11"/>
    </row>
    <row r="117" spans="1:19">
      <c r="A117" s="7">
        <v>6000</v>
      </c>
      <c r="B117" s="85" t="s">
        <v>120</v>
      </c>
      <c r="C117" s="84">
        <v>860.96</v>
      </c>
      <c r="D117" s="22">
        <v>5057348</v>
      </c>
      <c r="E117" s="22">
        <v>173168</v>
      </c>
      <c r="F117" s="22"/>
      <c r="G117" s="22">
        <v>5146748</v>
      </c>
      <c r="H117" s="22">
        <v>173168</v>
      </c>
      <c r="I117" s="22">
        <f t="shared" si="6"/>
        <v>5319916</v>
      </c>
      <c r="J117" s="22">
        <f t="shared" si="7"/>
        <v>4757600.8788000001</v>
      </c>
      <c r="K117" s="22">
        <f t="shared" si="8"/>
        <v>5525.9255700613267</v>
      </c>
      <c r="L117" s="22">
        <v>3757126</v>
      </c>
      <c r="M117" s="22">
        <v>173168</v>
      </c>
      <c r="N117" s="22">
        <f t="shared" si="9"/>
        <v>3930294</v>
      </c>
      <c r="O117" s="22">
        <f t="shared" si="10"/>
        <v>3514861.9242000002</v>
      </c>
      <c r="P117" s="22">
        <f t="shared" si="11"/>
        <v>4082.4915492008922</v>
      </c>
      <c r="Q117" s="22">
        <v>0</v>
      </c>
      <c r="R117" s="28"/>
      <c r="S117" s="11"/>
    </row>
    <row r="118" spans="1:19">
      <c r="A118" s="9">
        <v>6100</v>
      </c>
      <c r="B118" s="21" t="s">
        <v>121</v>
      </c>
      <c r="C118" s="84">
        <v>17795.95</v>
      </c>
      <c r="D118" s="22">
        <v>104534834</v>
      </c>
      <c r="E118" s="22">
        <v>3624190</v>
      </c>
      <c r="F118" s="22"/>
      <c r="G118" s="22">
        <v>106310025</v>
      </c>
      <c r="H118" s="22">
        <v>3624190</v>
      </c>
      <c r="I118" s="22">
        <f t="shared" si="6"/>
        <v>109934215</v>
      </c>
      <c r="J118" s="22">
        <f t="shared" si="7"/>
        <v>98314168.474500015</v>
      </c>
      <c r="K118" s="22">
        <f t="shared" si="8"/>
        <v>5524.5248764185117</v>
      </c>
      <c r="L118" s="22">
        <v>77606318</v>
      </c>
      <c r="M118" s="22">
        <v>3624190</v>
      </c>
      <c r="N118" s="22">
        <f t="shared" si="9"/>
        <v>81230508</v>
      </c>
      <c r="O118" s="22">
        <f t="shared" si="10"/>
        <v>72644443.304400012</v>
      </c>
      <c r="P118" s="22">
        <f t="shared" si="11"/>
        <v>4082.077287495189</v>
      </c>
      <c r="Q118" s="22">
        <v>0</v>
      </c>
      <c r="R118" s="28"/>
      <c r="S118" s="11"/>
    </row>
    <row r="119" spans="1:19">
      <c r="A119" s="7">
        <v>6120</v>
      </c>
      <c r="B119" s="85" t="s">
        <v>122</v>
      </c>
      <c r="C119" s="84">
        <v>3994.61</v>
      </c>
      <c r="D119" s="22">
        <v>23464659</v>
      </c>
      <c r="E119" s="22">
        <v>0</v>
      </c>
      <c r="F119" s="22"/>
      <c r="G119" s="22">
        <v>24649739</v>
      </c>
      <c r="H119" s="22">
        <v>0</v>
      </c>
      <c r="I119" s="22">
        <f t="shared" si="6"/>
        <v>24649739</v>
      </c>
      <c r="J119" s="22">
        <f t="shared" si="7"/>
        <v>22044261.587700002</v>
      </c>
      <c r="K119" s="22">
        <f t="shared" si="8"/>
        <v>5518.5015778010875</v>
      </c>
      <c r="L119" s="22">
        <v>18928184</v>
      </c>
      <c r="M119" s="22">
        <v>0</v>
      </c>
      <c r="N119" s="22">
        <f t="shared" si="9"/>
        <v>18928184</v>
      </c>
      <c r="O119" s="22">
        <f t="shared" si="10"/>
        <v>16927474.951200001</v>
      </c>
      <c r="P119" s="22">
        <f t="shared" si="11"/>
        <v>4237.5788753345132</v>
      </c>
      <c r="Q119" s="22">
        <v>0</v>
      </c>
      <c r="R119" s="28"/>
      <c r="S119" s="11"/>
    </row>
    <row r="120" spans="1:19">
      <c r="A120" s="9">
        <v>6200</v>
      </c>
      <c r="B120" s="21" t="s">
        <v>123</v>
      </c>
      <c r="C120" s="84">
        <v>3653.55</v>
      </c>
      <c r="D120" s="22">
        <v>21461245</v>
      </c>
      <c r="E120" s="22">
        <v>1355209</v>
      </c>
      <c r="F120" s="22"/>
      <c r="G120" s="22">
        <v>21217691</v>
      </c>
      <c r="H120" s="22">
        <v>1355209</v>
      </c>
      <c r="I120" s="22">
        <f t="shared" si="6"/>
        <v>22572900</v>
      </c>
      <c r="J120" s="22">
        <f t="shared" si="7"/>
        <v>20186944.470000003</v>
      </c>
      <c r="K120" s="22">
        <f t="shared" si="8"/>
        <v>5525.2957999753671</v>
      </c>
      <c r="L120" s="22">
        <v>18279345</v>
      </c>
      <c r="M120" s="22">
        <v>1355209</v>
      </c>
      <c r="N120" s="22">
        <f t="shared" si="9"/>
        <v>19634554</v>
      </c>
      <c r="O120" s="22">
        <f t="shared" si="10"/>
        <v>17559181.642200001</v>
      </c>
      <c r="P120" s="22">
        <f t="shared" si="11"/>
        <v>4806.0603090692612</v>
      </c>
      <c r="Q120" s="22">
        <v>0</v>
      </c>
      <c r="R120" s="28"/>
      <c r="S120" s="11"/>
    </row>
    <row r="121" spans="1:19">
      <c r="A121" s="9">
        <v>6220</v>
      </c>
      <c r="B121" s="21" t="s">
        <v>124</v>
      </c>
      <c r="C121" s="84">
        <v>1574.33</v>
      </c>
      <c r="D121" s="22">
        <v>9247740</v>
      </c>
      <c r="E121" s="22">
        <v>453067</v>
      </c>
      <c r="F121" s="22"/>
      <c r="G121" s="22">
        <v>9267530</v>
      </c>
      <c r="H121" s="22">
        <v>453067</v>
      </c>
      <c r="I121" s="22">
        <f t="shared" si="6"/>
        <v>9720597</v>
      </c>
      <c r="J121" s="22">
        <f t="shared" si="7"/>
        <v>8693129.8971000016</v>
      </c>
      <c r="K121" s="22">
        <f t="shared" si="8"/>
        <v>5521.7965084194557</v>
      </c>
      <c r="L121" s="22">
        <v>6765297</v>
      </c>
      <c r="M121" s="22">
        <v>453067</v>
      </c>
      <c r="N121" s="22">
        <f t="shared" si="9"/>
        <v>7218364</v>
      </c>
      <c r="O121" s="22">
        <f t="shared" si="10"/>
        <v>6455382.9252000004</v>
      </c>
      <c r="P121" s="22">
        <f t="shared" si="11"/>
        <v>4100.400122718871</v>
      </c>
      <c r="Q121" s="22">
        <v>0</v>
      </c>
      <c r="R121" s="28"/>
      <c r="S121" s="11"/>
    </row>
    <row r="122" spans="1:19">
      <c r="A122" s="9">
        <v>6312</v>
      </c>
      <c r="B122" s="21" t="s">
        <v>125</v>
      </c>
      <c r="C122" s="84">
        <v>687.7</v>
      </c>
      <c r="D122" s="22">
        <v>4039605</v>
      </c>
      <c r="E122" s="22">
        <v>360434</v>
      </c>
      <c r="F122" s="22"/>
      <c r="G122" s="22">
        <v>3880062</v>
      </c>
      <c r="H122" s="22">
        <v>360434</v>
      </c>
      <c r="I122" s="22">
        <f t="shared" si="6"/>
        <v>4240496</v>
      </c>
      <c r="J122" s="22">
        <f t="shared" si="7"/>
        <v>3792275.5728000002</v>
      </c>
      <c r="K122" s="22">
        <f t="shared" si="8"/>
        <v>5514.4329981096407</v>
      </c>
      <c r="L122" s="22">
        <v>2832445</v>
      </c>
      <c r="M122" s="22">
        <v>360434</v>
      </c>
      <c r="N122" s="22">
        <f t="shared" si="9"/>
        <v>3192879</v>
      </c>
      <c r="O122" s="22">
        <f t="shared" si="10"/>
        <v>2855391.6897000005</v>
      </c>
      <c r="P122" s="22">
        <f t="shared" si="11"/>
        <v>4152.0891227279344</v>
      </c>
      <c r="Q122" s="22">
        <v>356192</v>
      </c>
      <c r="R122" s="28"/>
      <c r="S122" s="11"/>
    </row>
    <row r="123" spans="1:19">
      <c r="A123" s="9">
        <v>6400</v>
      </c>
      <c r="B123" s="21" t="s">
        <v>126</v>
      </c>
      <c r="C123" s="84">
        <v>3269.22</v>
      </c>
      <c r="D123" s="22">
        <v>19203660</v>
      </c>
      <c r="E123" s="22">
        <v>0</v>
      </c>
      <c r="F123" s="22"/>
      <c r="G123" s="22">
        <v>20133808</v>
      </c>
      <c r="H123" s="22">
        <v>0</v>
      </c>
      <c r="I123" s="22">
        <f t="shared" si="6"/>
        <v>20133808</v>
      </c>
      <c r="J123" s="22">
        <f t="shared" si="7"/>
        <v>18005664.494400002</v>
      </c>
      <c r="K123" s="22">
        <f t="shared" si="8"/>
        <v>5507.6331646080725</v>
      </c>
      <c r="L123" s="22">
        <v>14706753</v>
      </c>
      <c r="M123" s="22">
        <v>0</v>
      </c>
      <c r="N123" s="22">
        <f t="shared" si="9"/>
        <v>14706753</v>
      </c>
      <c r="O123" s="22">
        <f t="shared" si="10"/>
        <v>13152249.207900001</v>
      </c>
      <c r="P123" s="22">
        <f t="shared" si="11"/>
        <v>4023.0541865949681</v>
      </c>
      <c r="Q123" s="22">
        <v>0</v>
      </c>
      <c r="R123" s="28"/>
      <c r="S123" s="11"/>
    </row>
    <row r="124" spans="1:19">
      <c r="A124" s="9">
        <v>6500</v>
      </c>
      <c r="B124" s="21" t="s">
        <v>127</v>
      </c>
      <c r="C124" s="84">
        <v>2458.52</v>
      </c>
      <c r="D124" s="22">
        <v>14441543</v>
      </c>
      <c r="E124" s="22">
        <v>841462</v>
      </c>
      <c r="F124" s="22"/>
      <c r="G124" s="22">
        <v>14320527</v>
      </c>
      <c r="H124" s="22">
        <v>841462</v>
      </c>
      <c r="I124" s="22">
        <f t="shared" si="6"/>
        <v>15161989</v>
      </c>
      <c r="J124" s="22">
        <f t="shared" si="7"/>
        <v>13559366.762700001</v>
      </c>
      <c r="K124" s="22">
        <f t="shared" si="8"/>
        <v>5515.2558298081776</v>
      </c>
      <c r="L124" s="22">
        <v>10453985</v>
      </c>
      <c r="M124" s="22">
        <v>841462</v>
      </c>
      <c r="N124" s="22">
        <f t="shared" si="9"/>
        <v>11295447</v>
      </c>
      <c r="O124" s="22">
        <f t="shared" si="10"/>
        <v>10101518.2521</v>
      </c>
      <c r="P124" s="22">
        <f t="shared" si="11"/>
        <v>4108.7801816133288</v>
      </c>
      <c r="Q124" s="22">
        <v>0</v>
      </c>
      <c r="R124" s="28"/>
      <c r="S124" s="11"/>
    </row>
    <row r="125" spans="1:19">
      <c r="A125" s="9">
        <v>6600</v>
      </c>
      <c r="B125" s="21" t="s">
        <v>128</v>
      </c>
      <c r="C125" s="84">
        <v>2354.0500000000002</v>
      </c>
      <c r="D125" s="22">
        <v>13827878</v>
      </c>
      <c r="E125" s="22">
        <v>1305808</v>
      </c>
      <c r="F125" s="22"/>
      <c r="G125" s="22">
        <v>13207566</v>
      </c>
      <c r="H125" s="22">
        <v>1305808</v>
      </c>
      <c r="I125" s="22">
        <f t="shared" si="6"/>
        <v>14513374</v>
      </c>
      <c r="J125" s="22">
        <f t="shared" si="7"/>
        <v>12979310.368200002</v>
      </c>
      <c r="K125" s="22">
        <f t="shared" si="8"/>
        <v>5513.6086184235683</v>
      </c>
      <c r="L125" s="22">
        <v>10175645</v>
      </c>
      <c r="M125" s="22">
        <v>1305808</v>
      </c>
      <c r="N125" s="22">
        <f t="shared" si="9"/>
        <v>11481453</v>
      </c>
      <c r="O125" s="22">
        <f t="shared" si="10"/>
        <v>10267863.417900002</v>
      </c>
      <c r="P125" s="22">
        <f t="shared" si="11"/>
        <v>4361.7864607378779</v>
      </c>
      <c r="Q125" s="22">
        <v>0</v>
      </c>
      <c r="R125" s="28"/>
      <c r="S125" s="11"/>
    </row>
    <row r="126" spans="1:19">
      <c r="A126" s="9">
        <v>6711</v>
      </c>
      <c r="B126" s="21" t="s">
        <v>129</v>
      </c>
      <c r="C126" s="84">
        <v>3092.97</v>
      </c>
      <c r="D126" s="22">
        <v>18168353</v>
      </c>
      <c r="E126" s="22">
        <v>1137985</v>
      </c>
      <c r="F126" s="22"/>
      <c r="G126" s="22">
        <v>17955229</v>
      </c>
      <c r="H126" s="22">
        <v>1137985</v>
      </c>
      <c r="I126" s="22">
        <f t="shared" si="6"/>
        <v>19093214</v>
      </c>
      <c r="J126" s="22">
        <f t="shared" si="7"/>
        <v>17075061.280200001</v>
      </c>
      <c r="K126" s="22">
        <f t="shared" si="8"/>
        <v>5520.6035882016322</v>
      </c>
      <c r="L126" s="22">
        <v>13107317</v>
      </c>
      <c r="M126" s="22">
        <v>1137985</v>
      </c>
      <c r="N126" s="22">
        <f t="shared" si="9"/>
        <v>14245302</v>
      </c>
      <c r="O126" s="22">
        <f t="shared" si="10"/>
        <v>12739573.578600001</v>
      </c>
      <c r="P126" s="22">
        <f t="shared" si="11"/>
        <v>4118.8804219245585</v>
      </c>
      <c r="Q126" s="22">
        <v>361145</v>
      </c>
      <c r="R126" s="28"/>
      <c r="S126" s="11"/>
    </row>
    <row r="127" spans="1:19">
      <c r="A127" s="9">
        <v>6811</v>
      </c>
      <c r="B127" s="21" t="s">
        <v>130</v>
      </c>
      <c r="C127" s="84">
        <v>903.33</v>
      </c>
      <c r="D127" s="22">
        <v>5306233</v>
      </c>
      <c r="E127" s="22">
        <v>415709</v>
      </c>
      <c r="F127" s="22"/>
      <c r="G127" s="22">
        <v>5170420</v>
      </c>
      <c r="H127" s="22">
        <v>415709</v>
      </c>
      <c r="I127" s="22">
        <f t="shared" si="6"/>
        <v>5586129</v>
      </c>
      <c r="J127" s="22">
        <f t="shared" si="7"/>
        <v>4995675.1647000005</v>
      </c>
      <c r="K127" s="22">
        <f t="shared" si="8"/>
        <v>5530.2881169672219</v>
      </c>
      <c r="L127" s="22">
        <v>3775538</v>
      </c>
      <c r="M127" s="22">
        <v>415709</v>
      </c>
      <c r="N127" s="22">
        <f t="shared" si="9"/>
        <v>4191247</v>
      </c>
      <c r="O127" s="22">
        <f t="shared" si="10"/>
        <v>3748232.1921000006</v>
      </c>
      <c r="P127" s="22">
        <f t="shared" si="11"/>
        <v>4149.3498412540275</v>
      </c>
      <c r="Q127" s="22">
        <v>213837</v>
      </c>
      <c r="R127" s="28"/>
      <c r="S127" s="11"/>
    </row>
    <row r="128" spans="1:19">
      <c r="A128" s="7">
        <v>6812</v>
      </c>
      <c r="B128" s="85" t="s">
        <v>131</v>
      </c>
      <c r="C128" s="84">
        <v>606.05999999999995</v>
      </c>
      <c r="D128" s="22">
        <v>3560045</v>
      </c>
      <c r="E128" s="22">
        <v>88346</v>
      </c>
      <c r="F128" s="22"/>
      <c r="G128" s="22">
        <v>3649681</v>
      </c>
      <c r="H128" s="22">
        <v>88346</v>
      </c>
      <c r="I128" s="22">
        <f t="shared" si="6"/>
        <v>3738027</v>
      </c>
      <c r="J128" s="22">
        <f t="shared" si="7"/>
        <v>3342917.5461000004</v>
      </c>
      <c r="K128" s="22">
        <f t="shared" si="8"/>
        <v>5515.8194668844681</v>
      </c>
      <c r="L128" s="22">
        <v>2664267</v>
      </c>
      <c r="M128" s="22">
        <v>88346</v>
      </c>
      <c r="N128" s="22">
        <f t="shared" si="9"/>
        <v>2752613</v>
      </c>
      <c r="O128" s="22">
        <f t="shared" si="10"/>
        <v>2461661.8059</v>
      </c>
      <c r="P128" s="22">
        <f t="shared" si="11"/>
        <v>4061.7460414810421</v>
      </c>
      <c r="Q128" s="22">
        <v>691329</v>
      </c>
      <c r="R128" s="28"/>
      <c r="S128" s="11"/>
    </row>
    <row r="129" spans="1:19">
      <c r="A129" s="9">
        <v>6900</v>
      </c>
      <c r="B129" s="21" t="s">
        <v>132</v>
      </c>
      <c r="C129" s="84">
        <v>2089.15</v>
      </c>
      <c r="D129" s="22">
        <v>12271834</v>
      </c>
      <c r="E129" s="22">
        <v>786187</v>
      </c>
      <c r="F129" s="22"/>
      <c r="G129" s="22">
        <v>12101536</v>
      </c>
      <c r="H129" s="22">
        <v>786187</v>
      </c>
      <c r="I129" s="22">
        <f t="shared" si="6"/>
        <v>12887723</v>
      </c>
      <c r="J129" s="22">
        <f t="shared" si="7"/>
        <v>11525490.678900002</v>
      </c>
      <c r="K129" s="22">
        <f t="shared" si="8"/>
        <v>5516.8325294497763</v>
      </c>
      <c r="L129" s="22">
        <v>9520382</v>
      </c>
      <c r="M129" s="22">
        <v>786187</v>
      </c>
      <c r="N129" s="22">
        <f t="shared" si="9"/>
        <v>10306569</v>
      </c>
      <c r="O129" s="22">
        <f t="shared" si="10"/>
        <v>9217164.6567000002</v>
      </c>
      <c r="P129" s="22">
        <f t="shared" si="11"/>
        <v>4411.9209519182441</v>
      </c>
      <c r="Q129" s="22">
        <v>0</v>
      </c>
      <c r="R129" s="28"/>
      <c r="S129" s="11"/>
    </row>
    <row r="130" spans="1:19">
      <c r="A130" s="9">
        <v>6920</v>
      </c>
      <c r="B130" s="21" t="s">
        <v>133</v>
      </c>
      <c r="C130" s="84">
        <v>1535.75</v>
      </c>
      <c r="D130" s="22">
        <v>9021118</v>
      </c>
      <c r="E130" s="22">
        <v>0</v>
      </c>
      <c r="F130" s="22"/>
      <c r="G130" s="22">
        <v>9513359</v>
      </c>
      <c r="H130" s="22">
        <v>0</v>
      </c>
      <c r="I130" s="22">
        <f t="shared" si="6"/>
        <v>9513359</v>
      </c>
      <c r="J130" s="22">
        <f t="shared" si="7"/>
        <v>8507796.9537000004</v>
      </c>
      <c r="K130" s="22">
        <f t="shared" si="8"/>
        <v>5539.8319737587499</v>
      </c>
      <c r="L130" s="22">
        <v>7252020</v>
      </c>
      <c r="M130" s="22">
        <v>0</v>
      </c>
      <c r="N130" s="22">
        <f t="shared" si="9"/>
        <v>7252020</v>
      </c>
      <c r="O130" s="22">
        <f t="shared" si="10"/>
        <v>6485481.4860000005</v>
      </c>
      <c r="P130" s="22">
        <f t="shared" si="11"/>
        <v>4223.0060139996749</v>
      </c>
      <c r="Q130" s="22">
        <v>0</v>
      </c>
      <c r="R130" s="28"/>
      <c r="S130" s="11"/>
    </row>
    <row r="131" spans="1:19">
      <c r="A131" s="9">
        <v>7011</v>
      </c>
      <c r="B131" s="21" t="s">
        <v>134</v>
      </c>
      <c r="C131" s="84">
        <v>1171.4100000000001</v>
      </c>
      <c r="D131" s="22">
        <v>6880956</v>
      </c>
      <c r="E131" s="22">
        <v>68609</v>
      </c>
      <c r="F131" s="22"/>
      <c r="G131" s="22">
        <v>7182115</v>
      </c>
      <c r="H131" s="22">
        <v>68609</v>
      </c>
      <c r="I131" s="22">
        <f t="shared" si="6"/>
        <v>7250724</v>
      </c>
      <c r="J131" s="22">
        <f t="shared" si="7"/>
        <v>6484322.4732000008</v>
      </c>
      <c r="K131" s="22">
        <f t="shared" si="8"/>
        <v>5535.4849909083923</v>
      </c>
      <c r="L131" s="22">
        <v>6100906</v>
      </c>
      <c r="M131" s="22">
        <v>68609</v>
      </c>
      <c r="N131" s="22">
        <f t="shared" si="9"/>
        <v>6169515</v>
      </c>
      <c r="O131" s="22">
        <f t="shared" si="10"/>
        <v>5517397.2645000005</v>
      </c>
      <c r="P131" s="22">
        <f t="shared" si="11"/>
        <v>4710.0479460649985</v>
      </c>
      <c r="Q131" s="22">
        <v>0</v>
      </c>
      <c r="R131" s="28"/>
      <c r="S131" s="11"/>
    </row>
    <row r="132" spans="1:19">
      <c r="A132" s="9">
        <v>7012</v>
      </c>
      <c r="B132" s="21" t="s">
        <v>135</v>
      </c>
      <c r="C132" s="84">
        <v>2410.02</v>
      </c>
      <c r="D132" s="22">
        <v>14156650</v>
      </c>
      <c r="E132" s="22">
        <v>755524</v>
      </c>
      <c r="F132" s="22"/>
      <c r="G132" s="22">
        <v>14145656</v>
      </c>
      <c r="H132" s="22">
        <v>755524</v>
      </c>
      <c r="I132" s="22">
        <f t="shared" si="6"/>
        <v>14901180</v>
      </c>
      <c r="J132" s="22">
        <f t="shared" si="7"/>
        <v>13326125.274000002</v>
      </c>
      <c r="K132" s="22">
        <f t="shared" si="8"/>
        <v>5529.4666741354849</v>
      </c>
      <c r="L132" s="22">
        <v>11917302</v>
      </c>
      <c r="M132" s="22">
        <v>755524</v>
      </c>
      <c r="N132" s="22">
        <f t="shared" si="9"/>
        <v>12672826</v>
      </c>
      <c r="O132" s="22">
        <f t="shared" si="10"/>
        <v>11333308.291800002</v>
      </c>
      <c r="P132" s="22">
        <f t="shared" si="11"/>
        <v>4702.5785229168232</v>
      </c>
      <c r="Q132" s="22">
        <v>0</v>
      </c>
      <c r="R132" s="28"/>
      <c r="S132" s="11"/>
    </row>
    <row r="133" spans="1:19">
      <c r="A133" s="9">
        <v>7100</v>
      </c>
      <c r="B133" s="21" t="s">
        <v>136</v>
      </c>
      <c r="C133" s="84">
        <v>2782.49</v>
      </c>
      <c r="D133" s="22">
        <v>16344569</v>
      </c>
      <c r="E133" s="22">
        <v>328949</v>
      </c>
      <c r="F133" s="22"/>
      <c r="G133" s="22">
        <v>16852665</v>
      </c>
      <c r="H133" s="22">
        <v>328949</v>
      </c>
      <c r="I133" s="22">
        <f t="shared" si="6"/>
        <v>17181614</v>
      </c>
      <c r="J133" s="22">
        <f t="shared" si="7"/>
        <v>15365517.400200002</v>
      </c>
      <c r="K133" s="22">
        <f t="shared" si="8"/>
        <v>5522.2183728243417</v>
      </c>
      <c r="L133" s="22">
        <v>12687025</v>
      </c>
      <c r="M133" s="22">
        <v>328949</v>
      </c>
      <c r="N133" s="22">
        <f t="shared" si="9"/>
        <v>13015974</v>
      </c>
      <c r="O133" s="22">
        <f t="shared" si="10"/>
        <v>11640185.548200002</v>
      </c>
      <c r="P133" s="22">
        <f t="shared" si="11"/>
        <v>4183.3701282664097</v>
      </c>
      <c r="Q133" s="22">
        <v>0</v>
      </c>
      <c r="R133" s="28"/>
      <c r="S133" s="11"/>
    </row>
    <row r="134" spans="1:19">
      <c r="A134" s="9">
        <v>7200</v>
      </c>
      <c r="B134" s="21" t="s">
        <v>137</v>
      </c>
      <c r="C134" s="84">
        <v>1617.05</v>
      </c>
      <c r="D134" s="22">
        <v>9498681</v>
      </c>
      <c r="E134" s="22">
        <v>355264</v>
      </c>
      <c r="F134" s="22"/>
      <c r="G134" s="22">
        <v>9665028</v>
      </c>
      <c r="H134" s="22">
        <v>355264</v>
      </c>
      <c r="I134" s="22">
        <f t="shared" ref="I134:I150" si="12">SUM(H134+G134)</f>
        <v>10020292</v>
      </c>
      <c r="J134" s="22">
        <f t="shared" ref="J134:J150" si="13">SUM(I134*89.43%)</f>
        <v>8961147.1356000006</v>
      </c>
      <c r="K134" s="22">
        <f t="shared" ref="K134:K150" si="14">J134/C134</f>
        <v>5541.6636069385613</v>
      </c>
      <c r="L134" s="22">
        <v>7055470</v>
      </c>
      <c r="M134" s="22">
        <v>355264</v>
      </c>
      <c r="N134" s="22">
        <f t="shared" ref="N134:N150" si="15">M134+L134</f>
        <v>7410734</v>
      </c>
      <c r="O134" s="22">
        <f t="shared" ref="O134:O150" si="16">SUM(N134*89.43%)</f>
        <v>6627419.4162000008</v>
      </c>
      <c r="P134" s="22">
        <f t="shared" ref="P134:P150" si="17">O134/C134</f>
        <v>4098.4628899539293</v>
      </c>
      <c r="Q134" s="22">
        <v>0</v>
      </c>
      <c r="R134" s="28"/>
      <c r="S134" s="11"/>
    </row>
    <row r="135" spans="1:19">
      <c r="A135" s="9">
        <v>7300</v>
      </c>
      <c r="B135" s="21" t="s">
        <v>138</v>
      </c>
      <c r="C135" s="84">
        <v>2691.9</v>
      </c>
      <c r="D135" s="22">
        <v>15812436</v>
      </c>
      <c r="E135" s="22">
        <v>21088</v>
      </c>
      <c r="F135" s="22"/>
      <c r="G135" s="22">
        <v>16642784</v>
      </c>
      <c r="H135" s="22">
        <v>21088</v>
      </c>
      <c r="I135" s="22">
        <f t="shared" si="12"/>
        <v>16663872</v>
      </c>
      <c r="J135" s="22">
        <f t="shared" si="13"/>
        <v>14902500.729600001</v>
      </c>
      <c r="K135" s="22">
        <f t="shared" si="14"/>
        <v>5536.0528732865268</v>
      </c>
      <c r="L135" s="22">
        <v>14262859</v>
      </c>
      <c r="M135" s="22">
        <v>21088</v>
      </c>
      <c r="N135" s="22">
        <f t="shared" si="15"/>
        <v>14283947</v>
      </c>
      <c r="O135" s="22">
        <f t="shared" si="16"/>
        <v>12774133.802100001</v>
      </c>
      <c r="P135" s="22">
        <f t="shared" si="17"/>
        <v>4745.3968580185001</v>
      </c>
      <c r="Q135" s="22">
        <v>0</v>
      </c>
      <c r="R135" s="28"/>
      <c r="S135" s="11"/>
    </row>
    <row r="136" spans="1:19">
      <c r="A136" s="9">
        <v>7320</v>
      </c>
      <c r="B136" s="21" t="s">
        <v>139</v>
      </c>
      <c r="C136" s="84">
        <v>2002.72</v>
      </c>
      <c r="D136" s="22">
        <v>11764137</v>
      </c>
      <c r="E136" s="22">
        <v>368833</v>
      </c>
      <c r="F136" s="22"/>
      <c r="G136" s="22">
        <v>12007669</v>
      </c>
      <c r="H136" s="22">
        <v>368833</v>
      </c>
      <c r="I136" s="22">
        <f t="shared" si="12"/>
        <v>12376502</v>
      </c>
      <c r="J136" s="22">
        <f t="shared" si="13"/>
        <v>11068305.738600001</v>
      </c>
      <c r="K136" s="22">
        <f t="shared" si="14"/>
        <v>5526.636643464888</v>
      </c>
      <c r="L136" s="22">
        <v>9511947</v>
      </c>
      <c r="M136" s="22">
        <v>368833</v>
      </c>
      <c r="N136" s="22">
        <f t="shared" si="15"/>
        <v>9880780</v>
      </c>
      <c r="O136" s="22">
        <f t="shared" si="16"/>
        <v>8836381.5540000014</v>
      </c>
      <c r="P136" s="22">
        <f t="shared" si="17"/>
        <v>4412.1901983302714</v>
      </c>
      <c r="Q136" s="22">
        <v>0</v>
      </c>
      <c r="R136" s="28"/>
      <c r="S136" s="11"/>
    </row>
    <row r="137" spans="1:19">
      <c r="A137" s="9">
        <v>7400</v>
      </c>
      <c r="B137" s="21" t="s">
        <v>140</v>
      </c>
      <c r="C137" s="84">
        <v>1662.5</v>
      </c>
      <c r="D137" s="22">
        <v>9765658</v>
      </c>
      <c r="E137" s="22">
        <v>562326</v>
      </c>
      <c r="F137" s="22"/>
      <c r="G137" s="22">
        <v>9695867</v>
      </c>
      <c r="H137" s="22">
        <v>562326</v>
      </c>
      <c r="I137" s="22">
        <f t="shared" si="12"/>
        <v>10258193</v>
      </c>
      <c r="J137" s="22">
        <f t="shared" si="13"/>
        <v>9173901.9999000002</v>
      </c>
      <c r="K137" s="22">
        <f t="shared" si="14"/>
        <v>5518.1365412932328</v>
      </c>
      <c r="L137" s="22">
        <v>7077983</v>
      </c>
      <c r="M137" s="22">
        <v>562326</v>
      </c>
      <c r="N137" s="22">
        <f t="shared" si="15"/>
        <v>7640309</v>
      </c>
      <c r="O137" s="22">
        <f t="shared" si="16"/>
        <v>6832728.3387000011</v>
      </c>
      <c r="P137" s="22">
        <f t="shared" si="17"/>
        <v>4109.9117826766924</v>
      </c>
      <c r="Q137" s="22">
        <v>0</v>
      </c>
      <c r="R137" s="28"/>
      <c r="S137" s="11"/>
    </row>
    <row r="138" spans="1:19">
      <c r="A138" s="9">
        <v>7500</v>
      </c>
      <c r="B138" s="21" t="s">
        <v>141</v>
      </c>
      <c r="C138" s="84">
        <v>6726.2</v>
      </c>
      <c r="D138" s="22">
        <v>39510237</v>
      </c>
      <c r="E138" s="22">
        <v>1004996</v>
      </c>
      <c r="F138" s="22"/>
      <c r="G138" s="22">
        <v>40630454</v>
      </c>
      <c r="H138" s="22">
        <v>1004996</v>
      </c>
      <c r="I138" s="22">
        <f t="shared" si="12"/>
        <v>41635450</v>
      </c>
      <c r="J138" s="22">
        <f t="shared" si="13"/>
        <v>37234582.935000002</v>
      </c>
      <c r="K138" s="22">
        <f t="shared" si="14"/>
        <v>5535.753164491095</v>
      </c>
      <c r="L138" s="22">
        <v>29660231</v>
      </c>
      <c r="M138" s="22">
        <v>1004996</v>
      </c>
      <c r="N138" s="22">
        <f t="shared" si="15"/>
        <v>30665227</v>
      </c>
      <c r="O138" s="22">
        <f t="shared" si="16"/>
        <v>27423912.506100003</v>
      </c>
      <c r="P138" s="22">
        <f t="shared" si="17"/>
        <v>4077.1776792393925</v>
      </c>
      <c r="Q138" s="22">
        <v>0</v>
      </c>
      <c r="R138" s="28"/>
      <c r="S138" s="11"/>
    </row>
    <row r="139" spans="1:19">
      <c r="A139" s="9">
        <v>7611</v>
      </c>
      <c r="B139" s="21" t="s">
        <v>142</v>
      </c>
      <c r="C139" s="84">
        <v>498.35</v>
      </c>
      <c r="D139" s="22">
        <v>2927348</v>
      </c>
      <c r="E139" s="22">
        <v>14979</v>
      </c>
      <c r="F139" s="22"/>
      <c r="G139" s="22">
        <v>3069205</v>
      </c>
      <c r="H139" s="22">
        <v>14979</v>
      </c>
      <c r="I139" s="22">
        <f t="shared" si="12"/>
        <v>3084184</v>
      </c>
      <c r="J139" s="22">
        <f t="shared" si="13"/>
        <v>2758185.7512000003</v>
      </c>
      <c r="K139" s="22">
        <f t="shared" si="14"/>
        <v>5534.6358005417878</v>
      </c>
      <c r="L139" s="22">
        <v>2240520</v>
      </c>
      <c r="M139" s="22">
        <v>14979</v>
      </c>
      <c r="N139" s="22">
        <f t="shared" si="15"/>
        <v>2255499</v>
      </c>
      <c r="O139" s="22">
        <f t="shared" si="16"/>
        <v>2017092.7557000003</v>
      </c>
      <c r="P139" s="22">
        <f t="shared" si="17"/>
        <v>4047.542401324371</v>
      </c>
      <c r="Q139" s="22">
        <v>638681</v>
      </c>
      <c r="R139" s="28"/>
      <c r="S139" s="11"/>
    </row>
    <row r="140" spans="1:19">
      <c r="A140" s="9">
        <v>7612</v>
      </c>
      <c r="B140" s="21" t="s">
        <v>143</v>
      </c>
      <c r="C140" s="84">
        <v>697.65</v>
      </c>
      <c r="D140" s="22">
        <v>4098052</v>
      </c>
      <c r="E140" s="22">
        <v>23379</v>
      </c>
      <c r="F140" s="22"/>
      <c r="G140" s="22">
        <v>4298766</v>
      </c>
      <c r="H140" s="22">
        <v>23379</v>
      </c>
      <c r="I140" s="22">
        <f t="shared" si="12"/>
        <v>4322145</v>
      </c>
      <c r="J140" s="22">
        <f t="shared" si="13"/>
        <v>3865294.2735000006</v>
      </c>
      <c r="K140" s="22">
        <f t="shared" si="14"/>
        <v>5540.4490410664384</v>
      </c>
      <c r="L140" s="22">
        <v>3138099</v>
      </c>
      <c r="M140" s="22">
        <v>23379</v>
      </c>
      <c r="N140" s="22">
        <f t="shared" si="15"/>
        <v>3161478</v>
      </c>
      <c r="O140" s="22">
        <f t="shared" si="16"/>
        <v>2827309.7754000002</v>
      </c>
      <c r="P140" s="22">
        <f t="shared" si="17"/>
        <v>4052.6191864115249</v>
      </c>
      <c r="Q140" s="22">
        <v>0</v>
      </c>
      <c r="R140" s="28"/>
      <c r="S140" s="11"/>
    </row>
    <row r="141" spans="1:19">
      <c r="A141" s="9">
        <v>7613</v>
      </c>
      <c r="B141" s="21" t="s">
        <v>144</v>
      </c>
      <c r="C141" s="84">
        <v>1735.13</v>
      </c>
      <c r="D141" s="22">
        <v>10192292</v>
      </c>
      <c r="E141" s="22">
        <v>769798</v>
      </c>
      <c r="F141" s="22"/>
      <c r="G141" s="22">
        <v>9921197</v>
      </c>
      <c r="H141" s="22">
        <v>769798</v>
      </c>
      <c r="I141" s="22">
        <f t="shared" si="12"/>
        <v>10690995</v>
      </c>
      <c r="J141" s="22">
        <f t="shared" si="13"/>
        <v>9560956.8285000008</v>
      </c>
      <c r="K141" s="22">
        <f t="shared" si="14"/>
        <v>5510.2250716084673</v>
      </c>
      <c r="L141" s="22">
        <v>7242474</v>
      </c>
      <c r="M141" s="22">
        <v>769798</v>
      </c>
      <c r="N141" s="22">
        <f t="shared" si="15"/>
        <v>8012272</v>
      </c>
      <c r="O141" s="22">
        <f t="shared" si="16"/>
        <v>7165374.8496000003</v>
      </c>
      <c r="P141" s="22">
        <f t="shared" si="17"/>
        <v>4129.589627059644</v>
      </c>
      <c r="Q141" s="22">
        <v>0</v>
      </c>
      <c r="R141" s="28"/>
      <c r="S141" s="11"/>
    </row>
    <row r="142" spans="1:19">
      <c r="A142" s="7">
        <v>7620</v>
      </c>
      <c r="B142" s="85" t="s">
        <v>145</v>
      </c>
      <c r="C142" s="84">
        <v>3747.96</v>
      </c>
      <c r="D142" s="22">
        <v>22015817</v>
      </c>
      <c r="E142" s="22">
        <v>781488</v>
      </c>
      <c r="F142" s="22"/>
      <c r="G142" s="22">
        <v>22372123</v>
      </c>
      <c r="H142" s="22">
        <v>781488</v>
      </c>
      <c r="I142" s="22">
        <f t="shared" si="12"/>
        <v>23153611</v>
      </c>
      <c r="J142" s="22">
        <f t="shared" si="13"/>
        <v>20706274.317300003</v>
      </c>
      <c r="K142" s="22">
        <f t="shared" si="14"/>
        <v>5524.6785764255765</v>
      </c>
      <c r="L142" s="22">
        <v>17499620</v>
      </c>
      <c r="M142" s="22">
        <v>781488</v>
      </c>
      <c r="N142" s="22">
        <f t="shared" si="15"/>
        <v>18281108</v>
      </c>
      <c r="O142" s="22">
        <f t="shared" si="16"/>
        <v>16348794.884400003</v>
      </c>
      <c r="P142" s="22">
        <f t="shared" si="17"/>
        <v>4362.0515919059972</v>
      </c>
      <c r="Q142" s="22">
        <v>0</v>
      </c>
      <c r="R142" s="28"/>
      <c r="S142" s="11"/>
    </row>
    <row r="143" spans="1:19">
      <c r="A143" s="9">
        <v>7700</v>
      </c>
      <c r="B143" s="21" t="s">
        <v>146</v>
      </c>
      <c r="C143" s="84">
        <v>2940.77</v>
      </c>
      <c r="D143" s="22">
        <v>17274318</v>
      </c>
      <c r="E143" s="22">
        <v>1267802</v>
      </c>
      <c r="F143" s="22"/>
      <c r="G143" s="22">
        <v>16866176</v>
      </c>
      <c r="H143" s="22">
        <v>1267802</v>
      </c>
      <c r="I143" s="22">
        <f t="shared" si="12"/>
        <v>18133978</v>
      </c>
      <c r="J143" s="22">
        <f t="shared" si="13"/>
        <v>16217216.525400002</v>
      </c>
      <c r="K143" s="22">
        <f t="shared" si="14"/>
        <v>5514.6157385310653</v>
      </c>
      <c r="L143" s="22">
        <v>12534213</v>
      </c>
      <c r="M143" s="22">
        <v>1267802</v>
      </c>
      <c r="N143" s="22">
        <f t="shared" si="15"/>
        <v>13802015</v>
      </c>
      <c r="O143" s="22">
        <f t="shared" si="16"/>
        <v>12343142.014500001</v>
      </c>
      <c r="P143" s="22">
        <f t="shared" si="17"/>
        <v>4197.2483446512315</v>
      </c>
      <c r="Q143" s="22">
        <v>0</v>
      </c>
      <c r="R143" s="28"/>
      <c r="S143" s="11"/>
    </row>
    <row r="144" spans="1:19">
      <c r="A144" s="9">
        <v>7800</v>
      </c>
      <c r="B144" s="21" t="s">
        <v>147</v>
      </c>
      <c r="C144" s="84">
        <v>1621.54</v>
      </c>
      <c r="D144" s="22">
        <v>9525056</v>
      </c>
      <c r="E144" s="22">
        <v>282015</v>
      </c>
      <c r="F144" s="22"/>
      <c r="G144" s="22">
        <v>9756722</v>
      </c>
      <c r="H144" s="22">
        <v>282015</v>
      </c>
      <c r="I144" s="22">
        <f t="shared" si="12"/>
        <v>10038737</v>
      </c>
      <c r="J144" s="22">
        <f t="shared" si="13"/>
        <v>8977642.4991000015</v>
      </c>
      <c r="K144" s="22">
        <f t="shared" si="14"/>
        <v>5536.4915445194083</v>
      </c>
      <c r="L144" s="22">
        <v>7999130</v>
      </c>
      <c r="M144" s="22">
        <v>282015</v>
      </c>
      <c r="N144" s="22">
        <f t="shared" si="15"/>
        <v>8281145</v>
      </c>
      <c r="O144" s="22">
        <f t="shared" si="16"/>
        <v>7405827.9735000012</v>
      </c>
      <c r="P144" s="22">
        <f t="shared" si="17"/>
        <v>4567.1571305672396</v>
      </c>
      <c r="Q144" s="22">
        <v>0</v>
      </c>
      <c r="R144" s="28"/>
      <c r="S144" s="11"/>
    </row>
    <row r="145" spans="1:19">
      <c r="A145" s="7">
        <v>7900</v>
      </c>
      <c r="B145" s="85" t="s">
        <v>148</v>
      </c>
      <c r="C145" s="84">
        <v>963.71</v>
      </c>
      <c r="D145" s="22">
        <v>5660910</v>
      </c>
      <c r="E145" s="22">
        <v>0</v>
      </c>
      <c r="F145" s="22"/>
      <c r="G145" s="22">
        <v>5970176</v>
      </c>
      <c r="H145" s="22">
        <v>0</v>
      </c>
      <c r="I145" s="22">
        <f t="shared" si="12"/>
        <v>5970176</v>
      </c>
      <c r="J145" s="22">
        <f t="shared" si="13"/>
        <v>5339128.3968000002</v>
      </c>
      <c r="K145" s="22">
        <f t="shared" si="14"/>
        <v>5540.1815865768749</v>
      </c>
      <c r="L145" s="22">
        <v>4358228</v>
      </c>
      <c r="M145" s="22">
        <v>0</v>
      </c>
      <c r="N145" s="22">
        <f t="shared" si="15"/>
        <v>4358228</v>
      </c>
      <c r="O145" s="22">
        <f t="shared" si="16"/>
        <v>3897563.3004000005</v>
      </c>
      <c r="P145" s="22">
        <f t="shared" si="17"/>
        <v>4044.3321127725148</v>
      </c>
      <c r="Q145" s="22">
        <v>0</v>
      </c>
      <c r="R145" s="28"/>
      <c r="S145" s="11"/>
    </row>
    <row r="146" spans="1:19">
      <c r="A146" s="9">
        <v>8020</v>
      </c>
      <c r="B146" s="21" t="s">
        <v>149</v>
      </c>
      <c r="C146" s="84">
        <v>2534.2800000000002</v>
      </c>
      <c r="D146" s="22">
        <v>14886563</v>
      </c>
      <c r="E146" s="22">
        <v>0</v>
      </c>
      <c r="F146" s="22"/>
      <c r="G146" s="22">
        <v>15666043</v>
      </c>
      <c r="H146" s="22">
        <v>0</v>
      </c>
      <c r="I146" s="22">
        <f t="shared" si="12"/>
        <v>15666043</v>
      </c>
      <c r="J146" s="22">
        <f t="shared" si="13"/>
        <v>14010142.254900001</v>
      </c>
      <c r="K146" s="22">
        <f t="shared" si="14"/>
        <v>5528.2534901036979</v>
      </c>
      <c r="L146" s="22">
        <v>11577101</v>
      </c>
      <c r="M146" s="22">
        <v>0</v>
      </c>
      <c r="N146" s="22">
        <f t="shared" si="15"/>
        <v>11577101</v>
      </c>
      <c r="O146" s="22">
        <f t="shared" si="16"/>
        <v>10353401.424300002</v>
      </c>
      <c r="P146" s="22">
        <f t="shared" si="17"/>
        <v>4085.34235534353</v>
      </c>
      <c r="Q146" s="22">
        <v>0</v>
      </c>
      <c r="R146" s="28"/>
      <c r="S146" s="11"/>
    </row>
    <row r="147" spans="1:19">
      <c r="A147" s="9">
        <v>8111</v>
      </c>
      <c r="B147" s="21" t="s">
        <v>150</v>
      </c>
      <c r="C147" s="84">
        <v>405.42</v>
      </c>
      <c r="D147" s="22">
        <v>2381470</v>
      </c>
      <c r="E147" s="22">
        <v>29371</v>
      </c>
      <c r="F147" s="22"/>
      <c r="G147" s="22">
        <v>2487201</v>
      </c>
      <c r="H147" s="22">
        <v>29371</v>
      </c>
      <c r="I147" s="22">
        <f t="shared" si="12"/>
        <v>2516572</v>
      </c>
      <c r="J147" s="22">
        <f t="shared" si="13"/>
        <v>2250570.3396000001</v>
      </c>
      <c r="K147" s="22">
        <f t="shared" si="14"/>
        <v>5551.2069942282078</v>
      </c>
      <c r="L147" s="22">
        <v>1815657</v>
      </c>
      <c r="M147" s="22">
        <v>29371</v>
      </c>
      <c r="N147" s="22">
        <f t="shared" si="15"/>
        <v>1845028</v>
      </c>
      <c r="O147" s="22">
        <f t="shared" si="16"/>
        <v>1650008.5404000003</v>
      </c>
      <c r="P147" s="22">
        <f t="shared" si="17"/>
        <v>4069.8745508361703</v>
      </c>
      <c r="Q147" s="22">
        <v>0</v>
      </c>
      <c r="R147" s="28"/>
      <c r="S147" s="11"/>
    </row>
    <row r="148" spans="1:19">
      <c r="A148" s="9">
        <v>8113</v>
      </c>
      <c r="B148" s="21" t="s">
        <v>151</v>
      </c>
      <c r="C148" s="84">
        <v>961.37</v>
      </c>
      <c r="D148" s="22">
        <v>5647164</v>
      </c>
      <c r="E148" s="22">
        <v>97274</v>
      </c>
      <c r="F148" s="22"/>
      <c r="G148" s="22">
        <v>5845646</v>
      </c>
      <c r="H148" s="22">
        <v>97274</v>
      </c>
      <c r="I148" s="22">
        <f t="shared" si="12"/>
        <v>5942920</v>
      </c>
      <c r="J148" s="22">
        <f t="shared" si="13"/>
        <v>5314753.3560000006</v>
      </c>
      <c r="K148" s="22">
        <f t="shared" si="14"/>
        <v>5528.3120505112502</v>
      </c>
      <c r="L148" s="22">
        <v>4521244</v>
      </c>
      <c r="M148" s="22">
        <v>97274</v>
      </c>
      <c r="N148" s="22">
        <f t="shared" si="15"/>
        <v>4618518</v>
      </c>
      <c r="O148" s="22">
        <f t="shared" si="16"/>
        <v>4130340.6474000006</v>
      </c>
      <c r="P148" s="22">
        <f t="shared" si="17"/>
        <v>4296.3069862799966</v>
      </c>
      <c r="Q148" s="22">
        <v>0</v>
      </c>
      <c r="R148" s="28"/>
      <c r="S148" s="11"/>
    </row>
    <row r="149" spans="1:19">
      <c r="A149" s="9">
        <v>8200</v>
      </c>
      <c r="B149" s="21" t="s">
        <v>152</v>
      </c>
      <c r="C149" s="84">
        <v>1316.42</v>
      </c>
      <c r="D149" s="22">
        <v>7732756</v>
      </c>
      <c r="E149" s="22">
        <v>440027</v>
      </c>
      <c r="F149" s="22"/>
      <c r="G149" s="22">
        <v>7700091</v>
      </c>
      <c r="H149" s="22">
        <v>440027</v>
      </c>
      <c r="I149" s="22">
        <f t="shared" si="12"/>
        <v>8140118</v>
      </c>
      <c r="J149" s="22">
        <f t="shared" si="13"/>
        <v>7279707.527400001</v>
      </c>
      <c r="K149" s="22">
        <f t="shared" si="14"/>
        <v>5529.9277794320969</v>
      </c>
      <c r="L149" s="22">
        <v>5621066</v>
      </c>
      <c r="M149" s="22">
        <v>440027</v>
      </c>
      <c r="N149" s="22">
        <f t="shared" si="15"/>
        <v>6061093</v>
      </c>
      <c r="O149" s="22">
        <f t="shared" si="16"/>
        <v>5420435.4699000008</v>
      </c>
      <c r="P149" s="22">
        <f t="shared" si="17"/>
        <v>4117.5578234150198</v>
      </c>
      <c r="Q149" s="22">
        <v>0</v>
      </c>
      <c r="R149" s="28"/>
      <c r="S149" s="11"/>
    </row>
    <row r="150" spans="1:19">
      <c r="A150" s="9">
        <v>8220</v>
      </c>
      <c r="B150" s="21" t="s">
        <v>153</v>
      </c>
      <c r="C150" s="84">
        <v>2098.61</v>
      </c>
      <c r="D150" s="22">
        <v>12327403</v>
      </c>
      <c r="E150" s="22">
        <v>466284</v>
      </c>
      <c r="F150" s="22"/>
      <c r="G150" s="22">
        <v>12495804.5</v>
      </c>
      <c r="H150" s="22">
        <v>466284</v>
      </c>
      <c r="I150" s="22">
        <f t="shared" si="12"/>
        <v>12962088.5</v>
      </c>
      <c r="J150" s="22">
        <f t="shared" si="13"/>
        <v>11591995.745550001</v>
      </c>
      <c r="K150" s="22">
        <f t="shared" si="14"/>
        <v>5523.6541070279854</v>
      </c>
      <c r="L150" s="22">
        <v>10946606</v>
      </c>
      <c r="M150" s="22">
        <v>466284</v>
      </c>
      <c r="N150" s="22">
        <f t="shared" si="15"/>
        <v>11412890</v>
      </c>
      <c r="O150" s="22">
        <f t="shared" si="16"/>
        <v>10206547.527000001</v>
      </c>
      <c r="P150" s="22">
        <f t="shared" si="17"/>
        <v>4863.4798876399145</v>
      </c>
      <c r="Q150" s="22">
        <v>0</v>
      </c>
      <c r="R150" s="28"/>
      <c r="S150" s="11"/>
    </row>
    <row r="151" spans="1:19">
      <c r="A151" s="9"/>
      <c r="B151" s="21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8"/>
      <c r="S151" s="11"/>
    </row>
    <row r="152" spans="1:19" ht="13">
      <c r="A152" s="31">
        <f>COUNTA(A5:A150)</f>
        <v>146</v>
      </c>
      <c r="B152" s="32" t="s">
        <v>154</v>
      </c>
      <c r="C152" s="88">
        <v>425688.91000000003</v>
      </c>
      <c r="D152" s="34">
        <v>2500530709</v>
      </c>
      <c r="E152" s="34">
        <v>92074379</v>
      </c>
      <c r="F152" s="34"/>
      <c r="G152" s="34">
        <v>2538438955.5</v>
      </c>
      <c r="H152" s="34">
        <v>92074379</v>
      </c>
      <c r="I152" s="34">
        <f>SUM(I5:I150)</f>
        <v>2630513334.5</v>
      </c>
      <c r="J152" s="34">
        <f>SUM(J5:J151)</f>
        <v>2352468075.0433512</v>
      </c>
      <c r="K152" s="34"/>
      <c r="L152" s="35">
        <v>1918442310</v>
      </c>
      <c r="M152" s="34">
        <v>92074379</v>
      </c>
      <c r="N152" s="35">
        <f>SUM(N5:N150)</f>
        <v>2010516689</v>
      </c>
      <c r="O152" s="35">
        <f>SUM(O5:O151)</f>
        <v>1798005074.9726994</v>
      </c>
      <c r="P152" s="35"/>
      <c r="Q152" s="35">
        <v>7832726</v>
      </c>
      <c r="R152" s="23"/>
    </row>
    <row r="153" spans="1:19" ht="16.5" customHeight="1">
      <c r="A153" s="9"/>
      <c r="B153" s="18"/>
      <c r="C153" s="20"/>
      <c r="D153" s="20"/>
      <c r="E153" s="20"/>
      <c r="F153" s="20"/>
      <c r="G153" s="18"/>
      <c r="H153" s="20"/>
      <c r="I153" s="20"/>
      <c r="J153" s="18"/>
      <c r="K153" s="18"/>
      <c r="L153" s="18"/>
      <c r="M153" s="20"/>
      <c r="N153" s="18"/>
      <c r="O153" s="18"/>
      <c r="P153" s="18"/>
      <c r="Q153" s="18"/>
    </row>
    <row r="154" spans="1:19">
      <c r="A154" s="38"/>
      <c r="B154" s="18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1:19">
      <c r="A155" s="89"/>
      <c r="B155" s="18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1:19">
      <c r="A156" s="40"/>
      <c r="B156" s="147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1:19" ht="12.75" customHeight="1">
      <c r="B157" s="147"/>
      <c r="C157" s="47"/>
      <c r="G157" s="19"/>
      <c r="J157" s="19"/>
      <c r="K157" s="19"/>
      <c r="L157" s="20"/>
      <c r="N157" s="20"/>
      <c r="O157" s="20"/>
      <c r="P157" s="20"/>
      <c r="Q157" s="20"/>
    </row>
    <row r="158" spans="1:19" ht="12.75" customHeight="1">
      <c r="A158" s="40"/>
      <c r="B158" s="47"/>
      <c r="C158" s="47"/>
      <c r="D158" s="47"/>
      <c r="E158" s="47"/>
      <c r="F158" s="47"/>
      <c r="G158" s="18"/>
      <c r="H158" s="47"/>
      <c r="I158" s="47"/>
      <c r="J158" s="18"/>
      <c r="K158" s="18"/>
      <c r="L158" s="19"/>
      <c r="M158" s="47"/>
      <c r="N158" s="19"/>
      <c r="O158" s="19"/>
      <c r="P158" s="19"/>
      <c r="Q158" s="20"/>
    </row>
    <row r="159" spans="1:19" ht="13">
      <c r="A159" s="9"/>
      <c r="C159" s="47"/>
      <c r="D159" s="47"/>
      <c r="E159" s="47"/>
      <c r="F159" s="47"/>
      <c r="G159" s="18"/>
      <c r="H159" s="47"/>
      <c r="I159" s="47"/>
      <c r="J159" s="18"/>
      <c r="K159" s="18"/>
      <c r="L159" s="18"/>
      <c r="M159" s="47"/>
      <c r="N159" s="18"/>
      <c r="O159" s="18"/>
      <c r="P159" s="18"/>
      <c r="Q159" s="20"/>
    </row>
    <row r="160" spans="1:19" ht="13">
      <c r="A160" s="9"/>
      <c r="B160" s="48"/>
      <c r="C160" s="47"/>
      <c r="D160" s="47"/>
      <c r="E160" s="47"/>
      <c r="F160" s="47"/>
      <c r="G160" s="18"/>
      <c r="H160" s="47"/>
      <c r="I160" s="47"/>
      <c r="J160" s="18"/>
      <c r="K160" s="18"/>
      <c r="L160" s="18"/>
      <c r="M160" s="47"/>
      <c r="N160" s="18"/>
      <c r="O160" s="18"/>
      <c r="P160" s="18"/>
      <c r="Q160" s="18"/>
    </row>
    <row r="161" spans="1:17" ht="13">
      <c r="A161" s="9"/>
      <c r="C161" s="47"/>
      <c r="D161" s="47"/>
      <c r="E161" s="47"/>
      <c r="F161" s="47"/>
      <c r="G161" s="18"/>
      <c r="H161" s="47"/>
      <c r="I161" s="47"/>
      <c r="J161" s="18"/>
      <c r="K161" s="18"/>
      <c r="L161" s="18"/>
      <c r="M161" s="47"/>
      <c r="N161" s="18"/>
      <c r="O161" s="18"/>
      <c r="P161" s="18"/>
      <c r="Q161" s="18"/>
    </row>
    <row r="162" spans="1:17" ht="13">
      <c r="A162" s="45"/>
      <c r="B162" s="48"/>
      <c r="C162" s="47"/>
      <c r="D162" s="47"/>
      <c r="E162" s="47"/>
      <c r="F162" s="47"/>
      <c r="G162" s="49"/>
      <c r="H162" s="47"/>
      <c r="I162" s="47"/>
      <c r="J162" s="49"/>
      <c r="K162" s="49"/>
      <c r="L162" s="18"/>
      <c r="M162" s="47"/>
      <c r="N162" s="18"/>
      <c r="O162" s="18"/>
      <c r="P162" s="18"/>
      <c r="Q162" s="18"/>
    </row>
    <row r="163" spans="1:17" ht="13">
      <c r="A163" s="45"/>
      <c r="B163" s="48"/>
      <c r="C163" s="47"/>
      <c r="D163" s="47"/>
      <c r="E163" s="47"/>
      <c r="F163" s="47"/>
      <c r="G163" s="49"/>
      <c r="H163" s="47"/>
      <c r="I163" s="47"/>
      <c r="J163" s="49"/>
      <c r="K163" s="49"/>
      <c r="L163" s="18"/>
      <c r="M163" s="47"/>
      <c r="N163" s="18"/>
      <c r="O163" s="18"/>
      <c r="P163" s="18"/>
      <c r="Q163" s="18"/>
    </row>
    <row r="164" spans="1:17" ht="13">
      <c r="A164" s="45"/>
      <c r="B164" s="48"/>
      <c r="C164" s="47"/>
      <c r="D164" s="47"/>
      <c r="E164" s="47"/>
      <c r="F164" s="47"/>
      <c r="G164" s="18"/>
      <c r="H164" s="47"/>
      <c r="I164" s="47"/>
      <c r="J164" s="18"/>
      <c r="K164" s="18"/>
      <c r="L164" s="18"/>
      <c r="M164" s="47"/>
      <c r="N164" s="18"/>
      <c r="O164" s="18"/>
      <c r="P164" s="18"/>
      <c r="Q164" s="18"/>
    </row>
    <row r="165" spans="1:17" ht="13.5" customHeight="1">
      <c r="A165" s="45"/>
      <c r="B165" s="48"/>
      <c r="C165" s="47"/>
      <c r="D165" s="47"/>
      <c r="E165" s="47"/>
      <c r="F165" s="47"/>
      <c r="G165" s="18"/>
      <c r="H165" s="47"/>
      <c r="I165" s="47"/>
      <c r="J165" s="18"/>
      <c r="K165" s="18"/>
      <c r="L165" s="18"/>
      <c r="M165" s="47"/>
      <c r="N165" s="18"/>
      <c r="O165" s="18"/>
      <c r="P165" s="18"/>
      <c r="Q165" s="18"/>
    </row>
    <row r="166" spans="1:17" ht="13">
      <c r="A166" s="45"/>
      <c r="B166" s="48"/>
      <c r="C166" s="47"/>
      <c r="D166" s="47"/>
      <c r="E166" s="47"/>
      <c r="F166" s="47"/>
      <c r="G166" s="18"/>
      <c r="H166" s="47"/>
      <c r="I166" s="47"/>
      <c r="J166" s="18"/>
      <c r="K166" s="18"/>
      <c r="L166" s="18"/>
      <c r="M166" s="47"/>
      <c r="N166" s="18"/>
      <c r="O166" s="18"/>
      <c r="P166" s="18"/>
      <c r="Q166" s="18"/>
    </row>
    <row r="167" spans="1:17" ht="13">
      <c r="A167" s="45"/>
      <c r="B167" s="48"/>
      <c r="C167" s="47"/>
      <c r="D167" s="47"/>
      <c r="E167" s="47"/>
      <c r="F167" s="47"/>
      <c r="G167" s="49"/>
      <c r="H167" s="47"/>
      <c r="I167" s="47"/>
      <c r="J167" s="49"/>
      <c r="K167" s="49"/>
      <c r="L167" s="18"/>
      <c r="M167" s="47"/>
      <c r="N167" s="18"/>
      <c r="O167" s="18"/>
      <c r="P167" s="18"/>
      <c r="Q167" s="18"/>
    </row>
    <row r="168" spans="1:17" ht="13">
      <c r="A168" s="45"/>
      <c r="B168" s="48"/>
      <c r="C168" s="47"/>
      <c r="D168" s="47"/>
      <c r="E168" s="47"/>
      <c r="F168" s="47"/>
      <c r="G168" s="49"/>
      <c r="H168" s="47"/>
      <c r="I168" s="47"/>
      <c r="J168" s="49"/>
      <c r="K168" s="49"/>
      <c r="L168" s="18"/>
      <c r="M168" s="47"/>
      <c r="N168" s="18"/>
      <c r="O168" s="18"/>
      <c r="P168" s="18"/>
      <c r="Q168" s="18"/>
    </row>
    <row r="169" spans="1:17" ht="13">
      <c r="A169" s="45"/>
      <c r="B169" s="48"/>
      <c r="C169" s="47"/>
      <c r="D169" s="47"/>
      <c r="E169" s="47"/>
      <c r="F169" s="47"/>
      <c r="G169" s="49"/>
      <c r="H169" s="47"/>
      <c r="I169" s="47"/>
      <c r="J169" s="49"/>
      <c r="K169" s="49"/>
      <c r="L169" s="18"/>
      <c r="M169" s="47"/>
      <c r="N169" s="18"/>
      <c r="O169" s="18"/>
      <c r="P169" s="18"/>
      <c r="Q169" s="18"/>
    </row>
    <row r="170" spans="1:17" ht="13">
      <c r="A170" s="45"/>
      <c r="B170" s="46"/>
      <c r="C170" s="47"/>
      <c r="D170" s="47"/>
      <c r="E170" s="47"/>
      <c r="F170" s="47"/>
      <c r="G170" s="20"/>
      <c r="H170" s="47"/>
      <c r="I170" s="47"/>
      <c r="J170" s="20"/>
      <c r="K170" s="20"/>
      <c r="L170" s="18"/>
      <c r="M170" s="47"/>
      <c r="N170" s="18"/>
      <c r="O170" s="18"/>
      <c r="P170" s="18"/>
      <c r="Q170" s="18"/>
    </row>
    <row r="171" spans="1:17" ht="13">
      <c r="A171" s="45"/>
      <c r="B171" s="46"/>
      <c r="C171" s="47"/>
      <c r="D171" s="47"/>
      <c r="E171" s="47"/>
      <c r="F171" s="47"/>
      <c r="G171" s="20"/>
      <c r="H171" s="47"/>
      <c r="I171" s="47"/>
      <c r="J171" s="20"/>
      <c r="K171" s="20"/>
      <c r="L171" s="18"/>
      <c r="M171" s="47"/>
      <c r="N171" s="18"/>
      <c r="O171" s="18"/>
      <c r="P171" s="18"/>
      <c r="Q171" s="18"/>
    </row>
    <row r="172" spans="1:17" ht="13">
      <c r="A172" s="45"/>
      <c r="B172" s="46"/>
      <c r="C172" s="47"/>
      <c r="D172" s="47"/>
      <c r="E172" s="47"/>
      <c r="F172" s="47"/>
      <c r="G172" s="20"/>
      <c r="H172" s="47"/>
      <c r="I172" s="47"/>
      <c r="J172" s="20"/>
      <c r="K172" s="20"/>
      <c r="L172" s="18"/>
      <c r="M172" s="47"/>
      <c r="N172" s="18"/>
      <c r="O172" s="18"/>
      <c r="P172" s="18"/>
      <c r="Q172" s="18"/>
    </row>
    <row r="173" spans="1:17" ht="13">
      <c r="A173" s="45"/>
      <c r="B173" s="46"/>
      <c r="C173" s="47"/>
      <c r="D173" s="47"/>
      <c r="E173" s="47"/>
      <c r="F173" s="47"/>
      <c r="G173" s="20"/>
      <c r="H173" s="47"/>
      <c r="I173" s="47"/>
      <c r="J173" s="20"/>
      <c r="K173" s="20"/>
      <c r="L173" s="18"/>
      <c r="M173" s="47"/>
      <c r="N173" s="18"/>
      <c r="O173" s="18"/>
      <c r="P173" s="18"/>
      <c r="Q173" s="18"/>
    </row>
    <row r="174" spans="1:17" ht="13">
      <c r="A174" s="45"/>
      <c r="B174" s="46"/>
      <c r="C174" s="47"/>
      <c r="D174" s="47"/>
      <c r="E174" s="47"/>
      <c r="F174" s="47"/>
      <c r="G174" s="20"/>
      <c r="H174" s="47"/>
      <c r="I174" s="47"/>
      <c r="J174" s="20"/>
      <c r="K174" s="20"/>
      <c r="L174" s="18"/>
      <c r="M174" s="47"/>
      <c r="N174" s="18"/>
      <c r="O174" s="18"/>
      <c r="P174" s="18"/>
      <c r="Q174" s="18"/>
    </row>
    <row r="175" spans="1:17" ht="13">
      <c r="A175" s="50"/>
      <c r="B175" s="51"/>
      <c r="D175" s="47"/>
      <c r="E175" s="47"/>
      <c r="F175" s="47"/>
      <c r="G175" s="20"/>
      <c r="H175" s="47"/>
      <c r="I175" s="47"/>
      <c r="J175" s="20"/>
      <c r="K175" s="20"/>
      <c r="L175" s="18"/>
      <c r="M175" s="47"/>
      <c r="N175" s="18"/>
      <c r="O175" s="18"/>
      <c r="P175" s="18"/>
      <c r="Q175" s="18"/>
    </row>
    <row r="176" spans="1:17" ht="13">
      <c r="A176" s="50"/>
      <c r="B176" s="51"/>
      <c r="D176" s="47"/>
      <c r="E176" s="47"/>
      <c r="F176" s="47"/>
      <c r="G176" s="20"/>
      <c r="H176" s="47"/>
      <c r="I176" s="47"/>
      <c r="J176" s="20"/>
      <c r="K176" s="20"/>
      <c r="L176" s="18"/>
      <c r="M176" s="47"/>
      <c r="N176" s="18"/>
      <c r="O176" s="18"/>
      <c r="P176" s="18"/>
      <c r="Q176" s="18"/>
    </row>
    <row r="177" spans="1:17">
      <c r="G177" s="20"/>
      <c r="J177" s="20"/>
      <c r="K177" s="20"/>
      <c r="L177" s="18"/>
      <c r="N177" s="18"/>
      <c r="O177" s="18"/>
      <c r="P177" s="18"/>
      <c r="Q177" s="18"/>
    </row>
    <row r="178" spans="1:17">
      <c r="A178" s="9"/>
      <c r="B178" s="18"/>
      <c r="G178" s="20"/>
      <c r="J178" s="20"/>
      <c r="K178" s="20"/>
      <c r="L178" s="18"/>
      <c r="N178" s="18"/>
      <c r="O178" s="18"/>
      <c r="P178" s="18"/>
      <c r="Q178" s="18"/>
    </row>
    <row r="179" spans="1:17">
      <c r="A179" s="9"/>
      <c r="B179" s="18"/>
      <c r="G179" s="20"/>
      <c r="J179" s="20"/>
      <c r="K179" s="20"/>
      <c r="L179" s="18"/>
      <c r="N179" s="18"/>
      <c r="O179" s="18"/>
      <c r="P179" s="18"/>
      <c r="Q179" s="18"/>
    </row>
    <row r="180" spans="1:17">
      <c r="G180" s="20"/>
      <c r="J180" s="20"/>
      <c r="K180" s="20"/>
      <c r="L180" s="18"/>
      <c r="N180" s="18"/>
      <c r="O180" s="18"/>
      <c r="P180" s="18"/>
      <c r="Q180" s="18"/>
    </row>
    <row r="181" spans="1:17">
      <c r="A181" s="9"/>
      <c r="B181" s="18"/>
      <c r="G181" s="18"/>
      <c r="J181" s="18"/>
      <c r="K181" s="18"/>
      <c r="L181" s="18"/>
      <c r="N181" s="18"/>
      <c r="O181" s="18"/>
      <c r="P181" s="18"/>
      <c r="Q181" s="18"/>
    </row>
    <row r="182" spans="1:17">
      <c r="A182" s="9"/>
      <c r="B182" s="18"/>
      <c r="G182" s="18"/>
      <c r="J182" s="18"/>
      <c r="K182" s="18"/>
      <c r="L182" s="18"/>
      <c r="N182" s="18"/>
      <c r="O182" s="18"/>
      <c r="P182" s="18"/>
      <c r="Q182" s="18"/>
    </row>
    <row r="183" spans="1:17">
      <c r="G183" s="18"/>
      <c r="J183" s="18"/>
      <c r="K183" s="18"/>
      <c r="L183" s="18"/>
      <c r="N183" s="18"/>
      <c r="O183" s="18"/>
      <c r="P183" s="18"/>
      <c r="Q183" s="18"/>
    </row>
    <row r="184" spans="1:17">
      <c r="A184" s="9"/>
      <c r="B184" s="18"/>
      <c r="C184" s="18"/>
      <c r="G184" s="18"/>
      <c r="J184" s="18"/>
      <c r="K184" s="18"/>
      <c r="L184" s="18"/>
      <c r="N184" s="18"/>
      <c r="O184" s="18"/>
      <c r="P184" s="18"/>
      <c r="Q184" s="18"/>
    </row>
    <row r="185" spans="1:17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1:17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1:17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1:17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1:17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1:17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1:17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1:17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3:17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3:17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3:17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3:17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3:17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3:17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3:17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3:17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3:17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3:17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3:17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3:17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3:17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3:17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3:17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3:17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1:17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1:17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1:17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1:17">
      <c r="A212" s="9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1:17">
      <c r="A213" s="9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1:17">
      <c r="A214" s="9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1:17">
      <c r="A215" s="9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1:17">
      <c r="A216" s="9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1:17">
      <c r="A217" s="9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1:17"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1:17">
      <c r="A219" s="9"/>
      <c r="B219" s="18"/>
      <c r="C219" s="18"/>
    </row>
    <row r="220" spans="1:17"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8034" spans="1:13">
      <c r="A8034" s="9"/>
      <c r="B8034" s="18"/>
      <c r="C8034" s="18"/>
    </row>
    <row r="8035" spans="1:13">
      <c r="A8035" s="9"/>
      <c r="B8035" s="18"/>
      <c r="C8035" s="18"/>
      <c r="D8035" s="18"/>
      <c r="E8035" s="18"/>
      <c r="F8035" s="18"/>
      <c r="G8035" s="18"/>
      <c r="H8035" s="18"/>
      <c r="I8035" s="18"/>
      <c r="J8035" s="18"/>
      <c r="K8035" s="18"/>
      <c r="M8035" s="18"/>
    </row>
    <row r="8036" spans="1:13">
      <c r="A8036" s="9"/>
      <c r="B8036" s="18"/>
      <c r="C8036" s="18"/>
      <c r="D8036" s="18"/>
      <c r="E8036" s="18"/>
      <c r="F8036" s="18"/>
      <c r="G8036" s="18"/>
      <c r="H8036" s="18"/>
      <c r="I8036" s="18"/>
      <c r="J8036" s="18"/>
      <c r="K8036" s="18"/>
      <c r="M8036" s="18"/>
    </row>
    <row r="8037" spans="1:13">
      <c r="A8037" s="9"/>
      <c r="B8037" s="18"/>
      <c r="C8037" s="18"/>
      <c r="D8037" s="18"/>
      <c r="E8037" s="18"/>
      <c r="F8037" s="18"/>
      <c r="G8037" s="18"/>
      <c r="H8037" s="18"/>
      <c r="I8037" s="18"/>
      <c r="J8037" s="18"/>
      <c r="K8037" s="18"/>
      <c r="M8037" s="18"/>
    </row>
    <row r="8038" spans="1:13">
      <c r="A8038" s="9"/>
      <c r="B8038" s="18"/>
      <c r="C8038" s="18"/>
      <c r="D8038" s="18"/>
      <c r="E8038" s="18"/>
      <c r="F8038" s="18"/>
      <c r="G8038" s="18"/>
      <c r="H8038" s="18"/>
      <c r="I8038" s="18"/>
      <c r="J8038" s="18"/>
      <c r="K8038" s="18"/>
      <c r="M8038" s="18"/>
    </row>
    <row r="8039" spans="1:13">
      <c r="A8039" s="9"/>
      <c r="B8039" s="18"/>
      <c r="C8039" s="18"/>
      <c r="D8039" s="18"/>
      <c r="E8039" s="18"/>
      <c r="F8039" s="18"/>
      <c r="G8039" s="18"/>
      <c r="H8039" s="18"/>
      <c r="I8039" s="18"/>
      <c r="J8039" s="18"/>
      <c r="K8039" s="18"/>
      <c r="M8039" s="18"/>
    </row>
    <row r="8040" spans="1:13">
      <c r="A8040" s="9"/>
      <c r="B8040" s="18"/>
      <c r="C8040" s="18"/>
      <c r="D8040" s="18"/>
      <c r="E8040" s="18"/>
      <c r="F8040" s="18"/>
      <c r="G8040" s="18"/>
      <c r="H8040" s="18"/>
      <c r="I8040" s="18"/>
      <c r="J8040" s="18"/>
      <c r="K8040" s="18"/>
      <c r="M8040" s="18"/>
    </row>
    <row r="8041" spans="1:13">
      <c r="A8041" s="9"/>
      <c r="B8041" s="18"/>
      <c r="C8041" s="18"/>
      <c r="D8041" s="18"/>
      <c r="E8041" s="18"/>
      <c r="F8041" s="18"/>
      <c r="G8041" s="18"/>
      <c r="H8041" s="18"/>
      <c r="I8041" s="18"/>
      <c r="J8041" s="18"/>
      <c r="K8041" s="18"/>
      <c r="M8041" s="18"/>
    </row>
    <row r="8042" spans="1:13">
      <c r="A8042" s="9"/>
      <c r="B8042" s="18"/>
      <c r="C8042" s="18"/>
      <c r="D8042" s="18"/>
      <c r="E8042" s="18"/>
      <c r="F8042" s="18"/>
      <c r="G8042" s="18"/>
      <c r="H8042" s="18"/>
      <c r="I8042" s="18"/>
      <c r="J8042" s="18"/>
      <c r="K8042" s="18"/>
      <c r="M8042" s="18"/>
    </row>
    <row r="8043" spans="1:13">
      <c r="A8043" s="9"/>
      <c r="B8043" s="18"/>
      <c r="C8043" s="18"/>
      <c r="D8043" s="18"/>
      <c r="E8043" s="18"/>
      <c r="F8043" s="18"/>
      <c r="G8043" s="18"/>
      <c r="H8043" s="18"/>
      <c r="I8043" s="18"/>
      <c r="J8043" s="18"/>
      <c r="K8043" s="18"/>
      <c r="M8043" s="18"/>
    </row>
    <row r="8044" spans="1:13">
      <c r="A8044" s="9"/>
      <c r="B8044" s="18"/>
      <c r="C8044" s="18"/>
      <c r="D8044" s="18"/>
      <c r="E8044" s="18"/>
      <c r="F8044" s="18"/>
      <c r="G8044" s="18"/>
      <c r="H8044" s="18"/>
      <c r="I8044" s="18"/>
      <c r="J8044" s="18"/>
      <c r="K8044" s="18"/>
      <c r="M8044" s="18"/>
    </row>
    <row r="8045" spans="1:13">
      <c r="D8045" s="18"/>
      <c r="E8045" s="18"/>
      <c r="F8045" s="18"/>
      <c r="G8045" s="18"/>
      <c r="H8045" s="18"/>
      <c r="I8045" s="18"/>
      <c r="J8045" s="18"/>
      <c r="K8045" s="18"/>
      <c r="M8045" s="18"/>
    </row>
  </sheetData>
  <printOptions gridLines="1"/>
  <pageMargins left="0.5" right="0.5" top="0.5" bottom="0.5" header="0.5" footer="0.5"/>
  <pageSetup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99FD9-2756-4194-8983-3EC9D87D2082}">
  <dimension ref="A1:IE8045"/>
  <sheetViews>
    <sheetView zoomScale="96" zoomScaleNormal="96" workbookViewId="0">
      <pane xSplit="2" ySplit="3" topLeftCell="C115" activePane="bottomRight" state="frozen"/>
      <selection pane="topRight" activeCell="C1" sqref="C1"/>
      <selection pane="bottomLeft" activeCell="A4" sqref="A4"/>
      <selection pane="bottomRight" activeCell="L1" sqref="L1"/>
    </sheetView>
  </sheetViews>
  <sheetFormatPr defaultColWidth="12.54296875" defaultRowHeight="12.5"/>
  <cols>
    <col min="1" max="1" width="6.54296875" style="7" customWidth="1"/>
    <col min="2" max="2" width="24.1796875" style="10" customWidth="1"/>
    <col min="3" max="3" width="11.453125" style="10" customWidth="1"/>
    <col min="4" max="4" width="15.453125" style="10" customWidth="1"/>
    <col min="5" max="5" width="15.26953125" style="10" customWidth="1"/>
    <col min="6" max="6" width="11.453125" style="10" customWidth="1"/>
    <col min="7" max="9" width="15.26953125" style="10" customWidth="1"/>
    <col min="10" max="10" width="17.54296875" style="10" customWidth="1"/>
    <col min="11" max="12" width="15.7265625" style="10" customWidth="1"/>
    <col min="13" max="14" width="13.453125" style="10" customWidth="1"/>
    <col min="15" max="15" width="14.7265625" style="10" customWidth="1"/>
    <col min="16" max="16" width="13.81640625" style="10" bestFit="1" customWidth="1"/>
    <col min="17" max="17" width="4" style="10" customWidth="1"/>
    <col min="18" max="18" width="16.453125" style="10" customWidth="1"/>
    <col min="19" max="16384" width="12.54296875" style="10"/>
  </cols>
  <sheetData>
    <row r="1" spans="1:239" s="6" customFormat="1" ht="81" customHeight="1">
      <c r="A1" s="1" t="s">
        <v>0</v>
      </c>
      <c r="B1" s="2" t="s">
        <v>1</v>
      </c>
      <c r="C1" s="3" t="s">
        <v>2</v>
      </c>
      <c r="D1" s="79" t="s">
        <v>193</v>
      </c>
      <c r="E1" s="78" t="s">
        <v>155</v>
      </c>
      <c r="F1" s="149"/>
      <c r="G1" s="69" t="s">
        <v>3</v>
      </c>
      <c r="H1" s="69" t="s">
        <v>155</v>
      </c>
      <c r="I1" s="69" t="s">
        <v>196</v>
      </c>
      <c r="J1" s="75" t="s">
        <v>4</v>
      </c>
      <c r="K1" s="76" t="s">
        <v>155</v>
      </c>
      <c r="L1" s="76" t="s">
        <v>203</v>
      </c>
      <c r="M1" s="5" t="s">
        <v>5</v>
      </c>
      <c r="N1" s="1"/>
    </row>
    <row r="2" spans="1:239">
      <c r="B2" s="147"/>
      <c r="C2" s="8"/>
      <c r="D2" s="95">
        <f>[3]BSC!B8</f>
        <v>5829.35</v>
      </c>
      <c r="E2" s="7"/>
      <c r="F2" s="8"/>
      <c r="G2" s="7"/>
      <c r="H2" s="7"/>
      <c r="I2" s="7"/>
      <c r="J2" s="9"/>
      <c r="K2" s="9"/>
      <c r="L2" s="9"/>
      <c r="M2" s="9"/>
      <c r="N2" s="9"/>
    </row>
    <row r="3" spans="1:239" s="16" customFormat="1" ht="13">
      <c r="A3" s="12"/>
      <c r="B3" s="148" t="s">
        <v>6</v>
      </c>
      <c r="C3" s="14">
        <v>425063.75000000006</v>
      </c>
      <c r="D3" s="15">
        <f t="shared" ref="D3" si="0">D153</f>
        <v>2477845370</v>
      </c>
      <c r="E3" s="15">
        <f>E153</f>
        <v>2233282031.9809995</v>
      </c>
      <c r="F3" s="150"/>
      <c r="G3" s="15">
        <v>2572143281.5</v>
      </c>
      <c r="H3" s="15">
        <f>H153</f>
        <v>2318272739.6159501</v>
      </c>
      <c r="I3" s="15"/>
      <c r="J3" s="15">
        <v>1952854084</v>
      </c>
      <c r="K3" s="15">
        <f>K153</f>
        <v>1760107385.909199</v>
      </c>
      <c r="L3" s="15"/>
      <c r="M3" s="15">
        <v>5854140</v>
      </c>
      <c r="N3" s="57"/>
      <c r="O3" s="11"/>
      <c r="P3" s="11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</row>
    <row r="4" spans="1:239" ht="5.5" customHeight="1">
      <c r="A4" s="9"/>
      <c r="B4" s="147"/>
      <c r="C4" s="17"/>
      <c r="D4" s="83"/>
      <c r="E4" s="18"/>
      <c r="F4" s="17"/>
      <c r="G4" s="18"/>
      <c r="H4" s="18"/>
      <c r="I4" s="18"/>
      <c r="J4" s="19"/>
      <c r="K4" s="19"/>
      <c r="L4" s="19"/>
      <c r="M4" s="19"/>
      <c r="N4" s="19"/>
    </row>
    <row r="5" spans="1:239">
      <c r="A5" s="9">
        <v>130</v>
      </c>
      <c r="B5" s="21" t="s">
        <v>7</v>
      </c>
      <c r="C5" s="30">
        <v>2764.7</v>
      </c>
      <c r="D5" s="22">
        <f>ROUND(C5*$D$2,0)</f>
        <v>16116404</v>
      </c>
      <c r="E5" s="22">
        <f>SUM(D5*90.13%)</f>
        <v>14525714.9252</v>
      </c>
      <c r="F5" s="30"/>
      <c r="G5" s="22">
        <v>17021127</v>
      </c>
      <c r="H5" s="22">
        <f>SUM(G5*90.13%)</f>
        <v>15341141.7651</v>
      </c>
      <c r="I5" s="22">
        <f>H5/C5</f>
        <v>5548.9354234094117</v>
      </c>
      <c r="J5" s="22">
        <v>12425423</v>
      </c>
      <c r="K5" s="22">
        <f>SUM(J5*90.13%)</f>
        <v>11199033.7499</v>
      </c>
      <c r="L5" s="22">
        <f>K5/C5</f>
        <v>4050.7229536296891</v>
      </c>
      <c r="M5" s="22">
        <v>0</v>
      </c>
      <c r="N5" s="29"/>
      <c r="O5" s="24"/>
      <c r="P5" s="11"/>
      <c r="Q5" s="25"/>
      <c r="R5" s="26"/>
      <c r="S5" s="11"/>
    </row>
    <row r="6" spans="1:239">
      <c r="A6" s="9">
        <v>200</v>
      </c>
      <c r="B6" s="21" t="s">
        <v>8</v>
      </c>
      <c r="C6" s="30">
        <v>2836.2</v>
      </c>
      <c r="D6" s="22">
        <f t="shared" ref="D6:D69" si="1">ROUND(C6*$D$2,0)</f>
        <v>16533202</v>
      </c>
      <c r="E6" s="22">
        <f t="shared" ref="E6:E69" si="2">SUM(D6*90.13%)</f>
        <v>14901374.9626</v>
      </c>
      <c r="F6" s="30"/>
      <c r="G6" s="22">
        <v>17019665</v>
      </c>
      <c r="H6" s="22">
        <f t="shared" ref="H6:H69" si="3">SUM(G6*90.13%)</f>
        <v>15339824.0645</v>
      </c>
      <c r="I6" s="22">
        <f t="shared" ref="I6:I69" si="4">H6/C6</f>
        <v>5408.5833384458083</v>
      </c>
      <c r="J6" s="22">
        <v>13087404</v>
      </c>
      <c r="K6" s="22">
        <f t="shared" ref="K6:K69" si="5">SUM(J6*90.13%)</f>
        <v>11795677.225199999</v>
      </c>
      <c r="L6" s="22">
        <f t="shared" ref="L6:L69" si="6">K6/C6</f>
        <v>4158.9722957478316</v>
      </c>
      <c r="M6" s="22">
        <v>0</v>
      </c>
      <c r="N6" s="29"/>
      <c r="O6" s="27"/>
      <c r="P6" s="11"/>
      <c r="Q6" s="25"/>
      <c r="R6" s="28"/>
      <c r="S6" s="11"/>
    </row>
    <row r="7" spans="1:239">
      <c r="A7" s="9">
        <v>220</v>
      </c>
      <c r="B7" s="21" t="s">
        <v>9</v>
      </c>
      <c r="C7" s="30">
        <v>2294.63</v>
      </c>
      <c r="D7" s="22">
        <f t="shared" si="1"/>
        <v>13376201</v>
      </c>
      <c r="E7" s="22">
        <f t="shared" si="2"/>
        <v>12055969.961300001</v>
      </c>
      <c r="F7" s="30"/>
      <c r="G7" s="22">
        <v>13840513</v>
      </c>
      <c r="H7" s="22">
        <f t="shared" si="3"/>
        <v>12474454.366900001</v>
      </c>
      <c r="I7" s="22">
        <f t="shared" si="4"/>
        <v>5436.3685504416835</v>
      </c>
      <c r="J7" s="22">
        <v>11225081</v>
      </c>
      <c r="K7" s="22">
        <f t="shared" si="5"/>
        <v>10117165.5053</v>
      </c>
      <c r="L7" s="22">
        <f t="shared" si="6"/>
        <v>4409.0618118389457</v>
      </c>
      <c r="M7" s="22">
        <v>0</v>
      </c>
      <c r="N7" s="29"/>
      <c r="O7" s="27"/>
      <c r="P7" s="11"/>
      <c r="Q7" s="25"/>
      <c r="R7" s="28"/>
      <c r="S7" s="11"/>
    </row>
    <row r="8" spans="1:239">
      <c r="A8" s="9">
        <v>300</v>
      </c>
      <c r="B8" s="21" t="s">
        <v>10</v>
      </c>
      <c r="C8" s="30">
        <v>854.79</v>
      </c>
      <c r="D8" s="22">
        <f t="shared" si="1"/>
        <v>4982870</v>
      </c>
      <c r="E8" s="22">
        <f t="shared" si="2"/>
        <v>4491060.7309999997</v>
      </c>
      <c r="F8" s="30"/>
      <c r="G8" s="29">
        <v>5253646</v>
      </c>
      <c r="H8" s="22">
        <f t="shared" si="3"/>
        <v>4735111.1398</v>
      </c>
      <c r="I8" s="22">
        <f t="shared" si="4"/>
        <v>5539.5022634799188</v>
      </c>
      <c r="J8" s="22">
        <v>3835162</v>
      </c>
      <c r="K8" s="22">
        <f t="shared" si="5"/>
        <v>3456631.5106000002</v>
      </c>
      <c r="L8" s="22">
        <f t="shared" si="6"/>
        <v>4043.8370951929719</v>
      </c>
      <c r="M8" s="22">
        <v>0</v>
      </c>
      <c r="N8" s="29"/>
      <c r="O8" s="27"/>
      <c r="P8" s="11"/>
      <c r="Q8" s="25"/>
      <c r="R8" s="28"/>
      <c r="S8" s="11"/>
    </row>
    <row r="9" spans="1:239">
      <c r="A9" s="9">
        <v>400</v>
      </c>
      <c r="B9" s="21" t="s">
        <v>11</v>
      </c>
      <c r="C9" s="30">
        <v>919.47</v>
      </c>
      <c r="D9" s="22">
        <f t="shared" si="1"/>
        <v>5359912</v>
      </c>
      <c r="E9" s="22">
        <f t="shared" si="2"/>
        <v>4830888.6855999995</v>
      </c>
      <c r="F9" s="30"/>
      <c r="G9" s="29">
        <v>5596003</v>
      </c>
      <c r="H9" s="22">
        <f t="shared" si="3"/>
        <v>5043677.5038999999</v>
      </c>
      <c r="I9" s="22">
        <f t="shared" si="4"/>
        <v>5485.4182343088951</v>
      </c>
      <c r="J9" s="22">
        <v>4085082</v>
      </c>
      <c r="K9" s="22">
        <f t="shared" si="5"/>
        <v>3681884.4065999999</v>
      </c>
      <c r="L9" s="22">
        <f t="shared" si="6"/>
        <v>4004.3551248001563</v>
      </c>
      <c r="M9" s="22">
        <v>0</v>
      </c>
      <c r="N9" s="29"/>
      <c r="O9" s="27"/>
      <c r="P9" s="11"/>
      <c r="Q9" s="25"/>
      <c r="R9" s="28"/>
      <c r="S9" s="11"/>
    </row>
    <row r="10" spans="1:239">
      <c r="A10" s="9">
        <v>420</v>
      </c>
      <c r="B10" s="21" t="s">
        <v>12</v>
      </c>
      <c r="C10" s="30">
        <v>2004.46</v>
      </c>
      <c r="D10" s="22">
        <f t="shared" si="1"/>
        <v>11684699</v>
      </c>
      <c r="E10" s="22">
        <f t="shared" si="2"/>
        <v>10531419.208699999</v>
      </c>
      <c r="F10" s="30"/>
      <c r="G10" s="29">
        <v>12137060</v>
      </c>
      <c r="H10" s="22">
        <f t="shared" si="3"/>
        <v>10939132.177999999</v>
      </c>
      <c r="I10" s="22">
        <f t="shared" si="4"/>
        <v>5457.3960957065738</v>
      </c>
      <c r="J10" s="22">
        <v>9521950</v>
      </c>
      <c r="K10" s="22">
        <f t="shared" si="5"/>
        <v>8582133.5350000001</v>
      </c>
      <c r="L10" s="22">
        <f t="shared" si="6"/>
        <v>4281.5189801742117</v>
      </c>
      <c r="M10" s="22">
        <v>0</v>
      </c>
      <c r="N10" s="29"/>
      <c r="O10" s="27"/>
      <c r="P10" s="11"/>
      <c r="Q10" s="25"/>
      <c r="R10" s="28"/>
      <c r="S10" s="11"/>
    </row>
    <row r="11" spans="1:239">
      <c r="A11" s="9">
        <v>500</v>
      </c>
      <c r="B11" s="21" t="s">
        <v>13</v>
      </c>
      <c r="C11" s="30">
        <v>925.74</v>
      </c>
      <c r="D11" s="22">
        <f t="shared" si="1"/>
        <v>5396462</v>
      </c>
      <c r="E11" s="22">
        <f t="shared" si="2"/>
        <v>4863831.2006000001</v>
      </c>
      <c r="F11" s="30"/>
      <c r="G11" s="29">
        <v>5622934</v>
      </c>
      <c r="H11" s="22">
        <f t="shared" si="3"/>
        <v>5067950.4141999995</v>
      </c>
      <c r="I11" s="22">
        <f t="shared" si="4"/>
        <v>5474.4857240693927</v>
      </c>
      <c r="J11" s="22">
        <v>4445694</v>
      </c>
      <c r="K11" s="22">
        <f t="shared" si="5"/>
        <v>4006904.0022</v>
      </c>
      <c r="L11" s="22">
        <f t="shared" si="6"/>
        <v>4328.3254501263855</v>
      </c>
      <c r="M11" s="22">
        <v>0</v>
      </c>
      <c r="N11" s="29"/>
      <c r="O11" s="27"/>
      <c r="P11" s="11"/>
      <c r="Q11" s="25"/>
      <c r="R11" s="28"/>
      <c r="S11" s="11"/>
    </row>
    <row r="12" spans="1:239">
      <c r="A12" s="9">
        <v>614</v>
      </c>
      <c r="B12" s="21" t="s">
        <v>14</v>
      </c>
      <c r="C12" s="30">
        <v>2968.95</v>
      </c>
      <c r="D12" s="22">
        <f t="shared" si="1"/>
        <v>17307049</v>
      </c>
      <c r="E12" s="22">
        <f t="shared" si="2"/>
        <v>15598843.263699999</v>
      </c>
      <c r="F12" s="30"/>
      <c r="G12" s="29">
        <v>18284056</v>
      </c>
      <c r="H12" s="22">
        <f t="shared" si="3"/>
        <v>16479419.672799999</v>
      </c>
      <c r="I12" s="22">
        <f t="shared" si="4"/>
        <v>5550.5884817191263</v>
      </c>
      <c r="J12" s="22">
        <v>13347361</v>
      </c>
      <c r="K12" s="22">
        <f t="shared" si="5"/>
        <v>12029976.4693</v>
      </c>
      <c r="L12" s="22">
        <f t="shared" si="6"/>
        <v>4051.9296280840031</v>
      </c>
      <c r="M12" s="22">
        <v>0</v>
      </c>
      <c r="N12" s="29"/>
      <c r="O12" s="27"/>
      <c r="P12" s="11"/>
      <c r="Q12" s="25"/>
      <c r="R12" s="28"/>
      <c r="S12" s="11"/>
    </row>
    <row r="13" spans="1:239">
      <c r="A13" s="9">
        <v>617</v>
      </c>
      <c r="B13" s="21" t="s">
        <v>15</v>
      </c>
      <c r="C13" s="30">
        <v>871.55</v>
      </c>
      <c r="D13" s="22">
        <f t="shared" si="1"/>
        <v>5080570</v>
      </c>
      <c r="E13" s="22">
        <f t="shared" si="2"/>
        <v>4579117.7410000004</v>
      </c>
      <c r="F13" s="30"/>
      <c r="G13" s="29">
        <v>5348722</v>
      </c>
      <c r="H13" s="22">
        <f t="shared" si="3"/>
        <v>4820803.1386000002</v>
      </c>
      <c r="I13" s="22">
        <f t="shared" si="4"/>
        <v>5531.2984207446507</v>
      </c>
      <c r="J13" s="22">
        <v>4390858</v>
      </c>
      <c r="K13" s="22">
        <f t="shared" si="5"/>
        <v>3957480.3153999997</v>
      </c>
      <c r="L13" s="22">
        <f t="shared" si="6"/>
        <v>4540.7381279329929</v>
      </c>
      <c r="M13" s="22">
        <v>792107</v>
      </c>
      <c r="N13" s="29"/>
      <c r="O13" s="27"/>
      <c r="P13" s="11"/>
      <c r="Q13" s="25"/>
      <c r="R13" s="28"/>
      <c r="S13" s="11"/>
    </row>
    <row r="14" spans="1:239">
      <c r="A14" s="9">
        <v>618</v>
      </c>
      <c r="B14" s="21" t="s">
        <v>16</v>
      </c>
      <c r="C14" s="30">
        <v>1037.6099999999999</v>
      </c>
      <c r="D14" s="22">
        <f t="shared" si="1"/>
        <v>6048592</v>
      </c>
      <c r="E14" s="22">
        <f t="shared" si="2"/>
        <v>5451595.9695999995</v>
      </c>
      <c r="F14" s="30"/>
      <c r="G14" s="29">
        <v>6372124</v>
      </c>
      <c r="H14" s="22">
        <f t="shared" si="3"/>
        <v>5743195.3612000002</v>
      </c>
      <c r="I14" s="22">
        <f t="shared" si="4"/>
        <v>5535.0231408718118</v>
      </c>
      <c r="J14" s="22">
        <v>4651651</v>
      </c>
      <c r="K14" s="22">
        <f t="shared" si="5"/>
        <v>4192533.0463</v>
      </c>
      <c r="L14" s="22">
        <f t="shared" si="6"/>
        <v>4040.5673097792046</v>
      </c>
      <c r="M14" s="22">
        <v>1166584</v>
      </c>
      <c r="N14" s="29"/>
      <c r="O14" s="27"/>
      <c r="P14" s="11"/>
      <c r="Q14" s="25"/>
      <c r="R14" s="28"/>
      <c r="S14" s="11"/>
    </row>
    <row r="15" spans="1:239">
      <c r="A15" s="9">
        <v>700</v>
      </c>
      <c r="B15" s="21" t="s">
        <v>17</v>
      </c>
      <c r="C15" s="30">
        <v>2132.4499999999998</v>
      </c>
      <c r="D15" s="22">
        <f t="shared" si="1"/>
        <v>12430797</v>
      </c>
      <c r="E15" s="22">
        <f t="shared" si="2"/>
        <v>11203877.336099999</v>
      </c>
      <c r="F15" s="30"/>
      <c r="G15" s="29">
        <v>12914054</v>
      </c>
      <c r="H15" s="22">
        <f t="shared" si="3"/>
        <v>11639436.870200001</v>
      </c>
      <c r="I15" s="22">
        <f t="shared" si="4"/>
        <v>5458.2460879270329</v>
      </c>
      <c r="J15" s="22">
        <v>10459438</v>
      </c>
      <c r="K15" s="22">
        <f t="shared" si="5"/>
        <v>9427091.4693999998</v>
      </c>
      <c r="L15" s="22">
        <f t="shared" si="6"/>
        <v>4420.7796053365846</v>
      </c>
      <c r="M15" s="22">
        <v>0</v>
      </c>
      <c r="N15" s="29"/>
      <c r="O15" s="27"/>
      <c r="P15" s="11"/>
      <c r="Q15" s="25"/>
      <c r="R15" s="28"/>
      <c r="S15" s="11"/>
    </row>
    <row r="16" spans="1:239">
      <c r="A16" s="9">
        <v>800</v>
      </c>
      <c r="B16" s="21" t="s">
        <v>18</v>
      </c>
      <c r="C16" s="30">
        <v>823.95</v>
      </c>
      <c r="D16" s="22">
        <f t="shared" si="1"/>
        <v>4803093</v>
      </c>
      <c r="E16" s="22">
        <f t="shared" si="2"/>
        <v>4329027.7209000001</v>
      </c>
      <c r="F16" s="30"/>
      <c r="G16" s="29">
        <v>5029565</v>
      </c>
      <c r="H16" s="22">
        <f t="shared" si="3"/>
        <v>4533146.9344999995</v>
      </c>
      <c r="I16" s="22">
        <f t="shared" si="4"/>
        <v>5501.7257533830925</v>
      </c>
      <c r="J16" s="22">
        <v>3671582</v>
      </c>
      <c r="K16" s="22">
        <f t="shared" si="5"/>
        <v>3309196.8566000001</v>
      </c>
      <c r="L16" s="22">
        <f t="shared" si="6"/>
        <v>4016.259307724983</v>
      </c>
      <c r="M16" s="22">
        <v>0</v>
      </c>
      <c r="N16" s="29"/>
      <c r="O16" s="27"/>
      <c r="P16" s="11"/>
      <c r="Q16" s="25"/>
      <c r="R16" s="28"/>
      <c r="S16" s="11"/>
    </row>
    <row r="17" spans="1:19">
      <c r="A17" s="9">
        <v>900</v>
      </c>
      <c r="B17" s="21" t="s">
        <v>19</v>
      </c>
      <c r="C17" s="30">
        <v>445.04</v>
      </c>
      <c r="D17" s="22">
        <f t="shared" si="1"/>
        <v>2594294</v>
      </c>
      <c r="E17" s="22">
        <f t="shared" si="2"/>
        <v>2338237.1822000002</v>
      </c>
      <c r="F17" s="30"/>
      <c r="G17" s="29">
        <v>2743527</v>
      </c>
      <c r="H17" s="22">
        <f t="shared" si="3"/>
        <v>2472740.8851000001</v>
      </c>
      <c r="I17" s="22">
        <f t="shared" si="4"/>
        <v>5556.221654458026</v>
      </c>
      <c r="J17" s="22">
        <v>2423891</v>
      </c>
      <c r="K17" s="22">
        <f t="shared" si="5"/>
        <v>2184652.9583000001</v>
      </c>
      <c r="L17" s="22">
        <f t="shared" si="6"/>
        <v>4908.8912419108392</v>
      </c>
      <c r="M17" s="22">
        <v>0</v>
      </c>
      <c r="N17" s="29"/>
      <c r="O17" s="27"/>
      <c r="P17" s="11"/>
      <c r="Q17" s="25"/>
      <c r="R17" s="28"/>
      <c r="S17" s="11"/>
    </row>
    <row r="18" spans="1:19">
      <c r="A18" s="9">
        <v>920</v>
      </c>
      <c r="B18" s="21" t="s">
        <v>20</v>
      </c>
      <c r="C18" s="30">
        <v>1603.97</v>
      </c>
      <c r="D18" s="22">
        <f t="shared" si="1"/>
        <v>9350103</v>
      </c>
      <c r="E18" s="22">
        <f t="shared" si="2"/>
        <v>8427247.833899999</v>
      </c>
      <c r="F18" s="30"/>
      <c r="G18" s="29">
        <v>9704822</v>
      </c>
      <c r="H18" s="22">
        <f t="shared" si="3"/>
        <v>8746956.0686000008</v>
      </c>
      <c r="I18" s="22">
        <f t="shared" si="4"/>
        <v>5453.3165013061343</v>
      </c>
      <c r="J18" s="22">
        <v>8186794</v>
      </c>
      <c r="K18" s="22">
        <f t="shared" si="5"/>
        <v>7378757.4321999997</v>
      </c>
      <c r="L18" s="22">
        <f t="shared" si="6"/>
        <v>4600.3088787196766</v>
      </c>
      <c r="M18" s="22">
        <v>0</v>
      </c>
      <c r="N18" s="29"/>
      <c r="O18" s="27"/>
      <c r="P18" s="11"/>
      <c r="Q18" s="25"/>
      <c r="R18" s="28"/>
      <c r="S18" s="11"/>
    </row>
    <row r="19" spans="1:19">
      <c r="A19" s="9">
        <v>921</v>
      </c>
      <c r="B19" s="21" t="s">
        <v>21</v>
      </c>
      <c r="C19" s="30">
        <v>540.70000000000005</v>
      </c>
      <c r="D19" s="22">
        <f t="shared" si="1"/>
        <v>3151930</v>
      </c>
      <c r="E19" s="22">
        <f t="shared" si="2"/>
        <v>2840834.5090000001</v>
      </c>
      <c r="F19" s="30"/>
      <c r="G19" s="29">
        <v>3318068</v>
      </c>
      <c r="H19" s="22">
        <f t="shared" si="3"/>
        <v>2990574.6883999999</v>
      </c>
      <c r="I19" s="22">
        <f t="shared" si="4"/>
        <v>5530.9315487331232</v>
      </c>
      <c r="J19" s="22">
        <v>2608517</v>
      </c>
      <c r="K19" s="22">
        <f t="shared" si="5"/>
        <v>2351056.3720999998</v>
      </c>
      <c r="L19" s="22">
        <f t="shared" si="6"/>
        <v>4348.1715777695572</v>
      </c>
      <c r="M19" s="22">
        <v>0</v>
      </c>
      <c r="N19" s="29"/>
      <c r="O19" s="27"/>
      <c r="P19" s="11"/>
      <c r="Q19" s="25"/>
      <c r="R19" s="28"/>
      <c r="S19" s="11"/>
    </row>
    <row r="20" spans="1:19">
      <c r="A20" s="9">
        <v>1000</v>
      </c>
      <c r="B20" s="21" t="s">
        <v>22</v>
      </c>
      <c r="C20" s="30">
        <v>1154.6199999999999</v>
      </c>
      <c r="D20" s="22">
        <f t="shared" si="1"/>
        <v>6730684</v>
      </c>
      <c r="E20" s="22">
        <f t="shared" si="2"/>
        <v>6066365.4891999997</v>
      </c>
      <c r="F20" s="30"/>
      <c r="G20" s="29">
        <v>6962986</v>
      </c>
      <c r="H20" s="22">
        <f t="shared" si="3"/>
        <v>6275739.2818</v>
      </c>
      <c r="I20" s="22">
        <f t="shared" si="4"/>
        <v>5435.3287504113914</v>
      </c>
      <c r="J20" s="22">
        <v>5082980</v>
      </c>
      <c r="K20" s="22">
        <f t="shared" si="5"/>
        <v>4581289.8739999998</v>
      </c>
      <c r="L20" s="22">
        <f t="shared" si="6"/>
        <v>3967.7901595330068</v>
      </c>
      <c r="M20" s="22">
        <v>0</v>
      </c>
      <c r="N20" s="29"/>
      <c r="O20" s="27"/>
      <c r="P20" s="11"/>
      <c r="Q20" s="25"/>
      <c r="R20" s="28"/>
      <c r="S20" s="11"/>
    </row>
    <row r="21" spans="1:19">
      <c r="A21" s="9">
        <v>1100</v>
      </c>
      <c r="B21" s="21" t="s">
        <v>23</v>
      </c>
      <c r="C21" s="30">
        <v>1234.8699999999999</v>
      </c>
      <c r="D21" s="22">
        <f t="shared" si="1"/>
        <v>7198489</v>
      </c>
      <c r="E21" s="22">
        <f t="shared" si="2"/>
        <v>6487998.1356999995</v>
      </c>
      <c r="F21" s="30"/>
      <c r="G21" s="29">
        <v>7598969</v>
      </c>
      <c r="H21" s="22">
        <f t="shared" si="3"/>
        <v>6848950.7597000003</v>
      </c>
      <c r="I21" s="22">
        <f t="shared" si="4"/>
        <v>5546.2929374752002</v>
      </c>
      <c r="J21" s="22">
        <v>5547247</v>
      </c>
      <c r="K21" s="22">
        <f t="shared" si="5"/>
        <v>4999733.7210999997</v>
      </c>
      <c r="L21" s="22">
        <f t="shared" si="6"/>
        <v>4048.7935743033681</v>
      </c>
      <c r="M21" s="22">
        <v>0</v>
      </c>
      <c r="N21" s="29"/>
      <c r="O21" s="27"/>
      <c r="P21" s="11"/>
      <c r="Q21" s="25"/>
      <c r="R21" s="28"/>
      <c r="S21" s="11"/>
    </row>
    <row r="22" spans="1:19">
      <c r="A22" s="9">
        <v>1211</v>
      </c>
      <c r="B22" s="21" t="s">
        <v>24</v>
      </c>
      <c r="C22" s="30">
        <v>842.93</v>
      </c>
      <c r="D22" s="22">
        <f t="shared" si="1"/>
        <v>4913734</v>
      </c>
      <c r="E22" s="22">
        <f t="shared" si="2"/>
        <v>4428748.4541999996</v>
      </c>
      <c r="F22" s="30"/>
      <c r="G22" s="29">
        <v>5036151</v>
      </c>
      <c r="H22" s="22">
        <f t="shared" si="3"/>
        <v>4539082.8963000001</v>
      </c>
      <c r="I22" s="22">
        <f t="shared" si="4"/>
        <v>5384.8871155374709</v>
      </c>
      <c r="J22" s="22">
        <v>3676390</v>
      </c>
      <c r="K22" s="22">
        <f t="shared" si="5"/>
        <v>3313530.307</v>
      </c>
      <c r="L22" s="22">
        <f t="shared" si="6"/>
        <v>3930.9673484156456</v>
      </c>
      <c r="M22" s="22">
        <v>0</v>
      </c>
      <c r="N22" s="22"/>
      <c r="O22" s="27"/>
      <c r="P22" s="11"/>
      <c r="Q22" s="25"/>
      <c r="R22" s="28"/>
      <c r="S22" s="11"/>
    </row>
    <row r="23" spans="1:19">
      <c r="A23" s="9">
        <v>1212</v>
      </c>
      <c r="B23" s="21" t="s">
        <v>25</v>
      </c>
      <c r="C23" s="30">
        <v>1521.13</v>
      </c>
      <c r="D23" s="22">
        <f t="shared" si="1"/>
        <v>8867199</v>
      </c>
      <c r="E23" s="22">
        <f t="shared" si="2"/>
        <v>7992006.4587000003</v>
      </c>
      <c r="F23" s="30"/>
      <c r="G23" s="29">
        <v>9331511</v>
      </c>
      <c r="H23" s="22">
        <f t="shared" si="3"/>
        <v>8410490.8642999995</v>
      </c>
      <c r="I23" s="22">
        <f t="shared" si="4"/>
        <v>5529.107219172588</v>
      </c>
      <c r="J23" s="22">
        <v>6812003</v>
      </c>
      <c r="K23" s="22">
        <f t="shared" si="5"/>
        <v>6139658.3038999997</v>
      </c>
      <c r="L23" s="22">
        <f t="shared" si="6"/>
        <v>4036.2482522203882</v>
      </c>
      <c r="M23" s="22">
        <v>0</v>
      </c>
      <c r="N23" s="22"/>
      <c r="O23" s="27"/>
      <c r="P23" s="11"/>
      <c r="Q23" s="25"/>
      <c r="R23" s="28"/>
      <c r="S23" s="11"/>
    </row>
    <row r="24" spans="1:19">
      <c r="A24" s="9">
        <v>1321</v>
      </c>
      <c r="B24" s="21" t="s">
        <v>26</v>
      </c>
      <c r="C24" s="30">
        <v>2631.68</v>
      </c>
      <c r="D24" s="22">
        <f t="shared" si="1"/>
        <v>15340984</v>
      </c>
      <c r="E24" s="22">
        <f t="shared" si="2"/>
        <v>13826828.8792</v>
      </c>
      <c r="F24" s="30"/>
      <c r="G24" s="29">
        <v>16199072</v>
      </c>
      <c r="H24" s="22">
        <f t="shared" si="3"/>
        <v>14600223.593599999</v>
      </c>
      <c r="I24" s="22">
        <f t="shared" si="4"/>
        <v>5547.8719272859926</v>
      </c>
      <c r="J24" s="22">
        <v>11825323</v>
      </c>
      <c r="K24" s="22">
        <f t="shared" si="5"/>
        <v>10658163.619899999</v>
      </c>
      <c r="L24" s="22">
        <f t="shared" si="6"/>
        <v>4049.9466576103478</v>
      </c>
      <c r="M24" s="22">
        <v>0</v>
      </c>
      <c r="N24" s="22"/>
      <c r="O24" s="27"/>
      <c r="P24" s="11"/>
      <c r="Q24" s="25"/>
      <c r="R24" s="28"/>
      <c r="S24" s="11"/>
    </row>
    <row r="25" spans="1:19">
      <c r="A25" s="9">
        <v>1400</v>
      </c>
      <c r="B25" s="21" t="s">
        <v>27</v>
      </c>
      <c r="C25" s="30">
        <v>1081.45</v>
      </c>
      <c r="D25" s="22">
        <f t="shared" si="1"/>
        <v>6304151</v>
      </c>
      <c r="E25" s="22">
        <f t="shared" si="2"/>
        <v>5681931.2962999996</v>
      </c>
      <c r="F25" s="30"/>
      <c r="G25" s="29">
        <v>6646045</v>
      </c>
      <c r="H25" s="22">
        <f t="shared" si="3"/>
        <v>5990080.3585000001</v>
      </c>
      <c r="I25" s="22">
        <f t="shared" si="4"/>
        <v>5538.9341703268756</v>
      </c>
      <c r="J25" s="22">
        <v>4851613</v>
      </c>
      <c r="K25" s="22">
        <f t="shared" si="5"/>
        <v>4372758.7968999995</v>
      </c>
      <c r="L25" s="22">
        <f t="shared" si="6"/>
        <v>4043.422069351333</v>
      </c>
      <c r="M25" s="22">
        <v>0</v>
      </c>
      <c r="N25" s="22"/>
      <c r="O25" s="27"/>
      <c r="P25" s="11"/>
      <c r="Q25" s="25"/>
      <c r="R25" s="28"/>
      <c r="S25" s="11"/>
    </row>
    <row r="26" spans="1:19">
      <c r="A26" s="9">
        <v>1402</v>
      </c>
      <c r="B26" s="21" t="s">
        <v>28</v>
      </c>
      <c r="C26" s="30">
        <v>250.3</v>
      </c>
      <c r="D26" s="22">
        <f t="shared" si="1"/>
        <v>1459086</v>
      </c>
      <c r="E26" s="22">
        <f t="shared" si="2"/>
        <v>1315074.2117999999</v>
      </c>
      <c r="F26" s="30"/>
      <c r="G26" s="29">
        <v>1536908</v>
      </c>
      <c r="H26" s="22">
        <f t="shared" si="3"/>
        <v>1385215.1804</v>
      </c>
      <c r="I26" s="22">
        <f t="shared" si="4"/>
        <v>5534.2196580103873</v>
      </c>
      <c r="J26" s="22">
        <v>1121943</v>
      </c>
      <c r="K26" s="22">
        <f t="shared" si="5"/>
        <v>1011207.2259</v>
      </c>
      <c r="L26" s="22">
        <f t="shared" si="6"/>
        <v>4039.9809264882138</v>
      </c>
      <c r="M26" s="22">
        <v>0</v>
      </c>
      <c r="N26" s="22"/>
      <c r="O26" s="27"/>
      <c r="P26" s="11"/>
      <c r="Q26" s="25"/>
      <c r="R26" s="28"/>
      <c r="S26" s="11"/>
    </row>
    <row r="27" spans="1:19">
      <c r="A27" s="9">
        <v>1420</v>
      </c>
      <c r="B27" s="21" t="s">
        <v>29</v>
      </c>
      <c r="C27" s="30">
        <v>2023.66</v>
      </c>
      <c r="D27" s="22">
        <f t="shared" si="1"/>
        <v>11796622</v>
      </c>
      <c r="E27" s="22">
        <f t="shared" si="2"/>
        <v>10632295.408600001</v>
      </c>
      <c r="F27" s="30"/>
      <c r="G27" s="29">
        <v>12465254</v>
      </c>
      <c r="H27" s="22">
        <f t="shared" si="3"/>
        <v>11234933.430199999</v>
      </c>
      <c r="I27" s="22">
        <f t="shared" si="4"/>
        <v>5551.7890506310341</v>
      </c>
      <c r="J27" s="22">
        <v>10841817</v>
      </c>
      <c r="K27" s="22">
        <f t="shared" si="5"/>
        <v>9771729.6621000003</v>
      </c>
      <c r="L27" s="22">
        <f t="shared" si="6"/>
        <v>4828.7408270658116</v>
      </c>
      <c r="M27" s="22">
        <v>0</v>
      </c>
      <c r="N27" s="22"/>
      <c r="O27" s="27"/>
      <c r="P27" s="11"/>
      <c r="Q27" s="25"/>
      <c r="R27" s="28"/>
      <c r="S27" s="11"/>
    </row>
    <row r="28" spans="1:19">
      <c r="A28" s="9">
        <v>1425</v>
      </c>
      <c r="B28" s="21" t="s">
        <v>30</v>
      </c>
      <c r="C28" s="30">
        <v>325</v>
      </c>
      <c r="D28" s="22">
        <f t="shared" si="1"/>
        <v>1894539</v>
      </c>
      <c r="E28" s="22">
        <f t="shared" si="2"/>
        <v>1707548.0007</v>
      </c>
      <c r="F28" s="30"/>
      <c r="G28" s="29">
        <v>2001921</v>
      </c>
      <c r="H28" s="22">
        <f t="shared" si="3"/>
        <v>1804331.3973000001</v>
      </c>
      <c r="I28" s="22">
        <f t="shared" si="4"/>
        <v>5551.7889147692313</v>
      </c>
      <c r="J28" s="22">
        <v>1741197</v>
      </c>
      <c r="K28" s="22">
        <f t="shared" si="5"/>
        <v>1569340.8561</v>
      </c>
      <c r="L28" s="22">
        <f t="shared" si="6"/>
        <v>4828.7410956923077</v>
      </c>
      <c r="M28" s="22">
        <v>0</v>
      </c>
      <c r="N28" s="22"/>
      <c r="O28" s="27"/>
      <c r="P28" s="11"/>
      <c r="Q28" s="25"/>
      <c r="R28" s="28"/>
      <c r="S28" s="11"/>
    </row>
    <row r="29" spans="1:19">
      <c r="A29" s="9">
        <v>1500</v>
      </c>
      <c r="B29" s="21" t="s">
        <v>31</v>
      </c>
      <c r="C29" s="30">
        <v>2316.2399999999998</v>
      </c>
      <c r="D29" s="22">
        <f t="shared" si="1"/>
        <v>13502174</v>
      </c>
      <c r="E29" s="22">
        <f t="shared" si="2"/>
        <v>12169509.426200001</v>
      </c>
      <c r="F29" s="30"/>
      <c r="G29" s="29">
        <v>14219773</v>
      </c>
      <c r="H29" s="22">
        <f t="shared" si="3"/>
        <v>12816281.404899999</v>
      </c>
      <c r="I29" s="22">
        <f t="shared" si="4"/>
        <v>5533.2268697976033</v>
      </c>
      <c r="J29" s="22">
        <v>11372027</v>
      </c>
      <c r="K29" s="22">
        <f t="shared" si="5"/>
        <v>10249607.9351</v>
      </c>
      <c r="L29" s="22">
        <f t="shared" si="6"/>
        <v>4425.1061785911652</v>
      </c>
      <c r="M29" s="22">
        <v>0</v>
      </c>
      <c r="N29" s="22"/>
      <c r="O29" s="27"/>
      <c r="P29" s="11"/>
      <c r="Q29" s="25"/>
      <c r="R29" s="28"/>
      <c r="S29" s="11"/>
    </row>
    <row r="30" spans="1:19">
      <c r="A30" s="9">
        <v>1520</v>
      </c>
      <c r="B30" s="21" t="s">
        <v>32</v>
      </c>
      <c r="C30" s="30">
        <v>1335.13</v>
      </c>
      <c r="D30" s="22">
        <f t="shared" si="1"/>
        <v>7782940</v>
      </c>
      <c r="E30" s="22">
        <f t="shared" si="2"/>
        <v>7014763.8219999997</v>
      </c>
      <c r="F30" s="30"/>
      <c r="G30" s="29">
        <v>8220728</v>
      </c>
      <c r="H30" s="22">
        <f t="shared" si="3"/>
        <v>7409342.1464</v>
      </c>
      <c r="I30" s="22">
        <f t="shared" si="4"/>
        <v>5549.5286199845705</v>
      </c>
      <c r="J30" s="22">
        <v>6001131</v>
      </c>
      <c r="K30" s="22">
        <f t="shared" si="5"/>
        <v>5408819.3702999996</v>
      </c>
      <c r="L30" s="22">
        <f t="shared" si="6"/>
        <v>4051.1555955599824</v>
      </c>
      <c r="M30" s="22">
        <v>0</v>
      </c>
      <c r="N30" s="22"/>
      <c r="O30" s="27"/>
      <c r="P30" s="11"/>
      <c r="Q30" s="25"/>
      <c r="R30" s="28"/>
      <c r="S30" s="11"/>
    </row>
    <row r="31" spans="1:19">
      <c r="A31" s="9">
        <v>1600</v>
      </c>
      <c r="B31" s="21" t="s">
        <v>33</v>
      </c>
      <c r="C31" s="30">
        <v>2489.02</v>
      </c>
      <c r="D31" s="29">
        <f t="shared" si="1"/>
        <v>14509369</v>
      </c>
      <c r="E31" s="22">
        <f t="shared" si="2"/>
        <v>13077294.2797</v>
      </c>
      <c r="F31" s="30"/>
      <c r="G31" s="29">
        <v>15134572</v>
      </c>
      <c r="H31" s="22">
        <f t="shared" si="3"/>
        <v>13640789.7436</v>
      </c>
      <c r="I31" s="22">
        <f t="shared" si="4"/>
        <v>5480.3857516612961</v>
      </c>
      <c r="J31" s="22">
        <v>11048238</v>
      </c>
      <c r="K31" s="22">
        <f t="shared" si="5"/>
        <v>9957776.9093999993</v>
      </c>
      <c r="L31" s="22">
        <f t="shared" si="6"/>
        <v>4000.6817580413172</v>
      </c>
      <c r="M31" s="22">
        <v>0</v>
      </c>
      <c r="N31" s="22"/>
      <c r="O31" s="27"/>
      <c r="P31" s="11"/>
      <c r="Q31" s="25"/>
      <c r="R31" s="28"/>
      <c r="S31" s="11"/>
    </row>
    <row r="32" spans="1:19">
      <c r="A32" s="9">
        <v>1700</v>
      </c>
      <c r="B32" s="21" t="s">
        <v>34</v>
      </c>
      <c r="C32" s="30">
        <v>32323.09</v>
      </c>
      <c r="D32" s="22">
        <f t="shared" si="1"/>
        <v>188422605</v>
      </c>
      <c r="E32" s="22">
        <f t="shared" si="2"/>
        <v>169825293.8865</v>
      </c>
      <c r="F32" s="30"/>
      <c r="G32" s="29">
        <v>192914449</v>
      </c>
      <c r="H32" s="22">
        <f t="shared" si="3"/>
        <v>173873792.88369998</v>
      </c>
      <c r="I32" s="22">
        <f t="shared" si="4"/>
        <v>5379.2441528238787</v>
      </c>
      <c r="J32" s="22">
        <v>141302802</v>
      </c>
      <c r="K32" s="22">
        <f t="shared" si="5"/>
        <v>127356215.4426</v>
      </c>
      <c r="L32" s="22">
        <f t="shared" si="6"/>
        <v>3940.1002640094125</v>
      </c>
      <c r="M32" s="22">
        <v>0</v>
      </c>
      <c r="N32" s="22"/>
      <c r="O32" s="27"/>
      <c r="P32" s="11"/>
      <c r="Q32" s="25"/>
      <c r="R32" s="28"/>
      <c r="S32" s="11"/>
    </row>
    <row r="33" spans="1:19">
      <c r="A33" s="9">
        <v>1800</v>
      </c>
      <c r="B33" s="21" t="s">
        <v>35</v>
      </c>
      <c r="C33" s="30">
        <v>2040.52</v>
      </c>
      <c r="D33" s="22">
        <f t="shared" si="1"/>
        <v>11894905</v>
      </c>
      <c r="E33" s="22">
        <f t="shared" si="2"/>
        <v>10720877.876499999</v>
      </c>
      <c r="F33" s="30"/>
      <c r="G33" s="22">
        <v>12377288</v>
      </c>
      <c r="H33" s="22">
        <f t="shared" si="3"/>
        <v>11155649.6744</v>
      </c>
      <c r="I33" s="22">
        <f t="shared" si="4"/>
        <v>5467.0621578813243</v>
      </c>
      <c r="J33" s="22">
        <v>9035420</v>
      </c>
      <c r="K33" s="22">
        <f t="shared" si="5"/>
        <v>8143624.0460000001</v>
      </c>
      <c r="L33" s="22">
        <f t="shared" si="6"/>
        <v>3990.9552692450943</v>
      </c>
      <c r="M33" s="22">
        <v>0</v>
      </c>
      <c r="N33" s="22"/>
      <c r="O33" s="27"/>
      <c r="P33" s="11"/>
      <c r="Q33" s="25"/>
      <c r="R33" s="28"/>
      <c r="S33" s="11"/>
    </row>
    <row r="34" spans="1:19">
      <c r="A34" s="9">
        <v>1802</v>
      </c>
      <c r="B34" s="21" t="s">
        <v>36</v>
      </c>
      <c r="C34" s="30">
        <v>510.79</v>
      </c>
      <c r="D34" s="22">
        <f t="shared" si="1"/>
        <v>2977574</v>
      </c>
      <c r="E34" s="22">
        <f t="shared" si="2"/>
        <v>2683687.4462000001</v>
      </c>
      <c r="F34" s="30"/>
      <c r="G34" s="22">
        <v>3079589</v>
      </c>
      <c r="H34" s="22">
        <f t="shared" si="3"/>
        <v>2775633.5657000002</v>
      </c>
      <c r="I34" s="22">
        <f t="shared" si="4"/>
        <v>5434.0013815853872</v>
      </c>
      <c r="J34" s="22">
        <v>2248100</v>
      </c>
      <c r="K34" s="22">
        <f t="shared" si="5"/>
        <v>2026212.53</v>
      </c>
      <c r="L34" s="22">
        <f t="shared" si="6"/>
        <v>3966.8210614929812</v>
      </c>
      <c r="M34" s="22">
        <v>0</v>
      </c>
      <c r="N34" s="22"/>
      <c r="O34" s="27"/>
      <c r="P34" s="11"/>
      <c r="Q34" s="25"/>
      <c r="R34" s="28"/>
      <c r="S34" s="11"/>
    </row>
    <row r="35" spans="1:19">
      <c r="A35" s="9">
        <v>1820</v>
      </c>
      <c r="B35" s="21" t="s">
        <v>37</v>
      </c>
      <c r="C35" s="30">
        <v>3394.05</v>
      </c>
      <c r="D35" s="22">
        <f t="shared" si="1"/>
        <v>19785105</v>
      </c>
      <c r="E35" s="22">
        <f t="shared" si="2"/>
        <v>17832315.136500001</v>
      </c>
      <c r="F35" s="30"/>
      <c r="G35" s="22">
        <v>20907847</v>
      </c>
      <c r="H35" s="22">
        <f t="shared" si="3"/>
        <v>18844242.5011</v>
      </c>
      <c r="I35" s="22">
        <f t="shared" si="4"/>
        <v>5552.1405109235275</v>
      </c>
      <c r="J35" s="22">
        <v>15262728</v>
      </c>
      <c r="K35" s="22">
        <f t="shared" si="5"/>
        <v>13756296.746400001</v>
      </c>
      <c r="L35" s="22">
        <f t="shared" si="6"/>
        <v>4053.0624906527601</v>
      </c>
      <c r="M35" s="22">
        <v>0</v>
      </c>
      <c r="N35" s="22"/>
      <c r="O35" s="27"/>
      <c r="P35" s="11"/>
      <c r="Q35" s="25"/>
      <c r="R35" s="28"/>
      <c r="S35" s="11"/>
    </row>
    <row r="36" spans="1:19">
      <c r="A36" s="9">
        <v>1821</v>
      </c>
      <c r="B36" s="21" t="s">
        <v>38</v>
      </c>
      <c r="C36" s="30">
        <v>3863.76</v>
      </c>
      <c r="D36" s="22">
        <f t="shared" si="1"/>
        <v>22523209</v>
      </c>
      <c r="E36" s="22">
        <f t="shared" si="2"/>
        <v>20300168.271699999</v>
      </c>
      <c r="F36" s="30"/>
      <c r="G36" s="22">
        <v>23138211</v>
      </c>
      <c r="H36" s="22">
        <f t="shared" si="3"/>
        <v>20854469.574299999</v>
      </c>
      <c r="I36" s="22">
        <f t="shared" si="4"/>
        <v>5397.4547006801658</v>
      </c>
      <c r="J36" s="22">
        <v>18057266</v>
      </c>
      <c r="K36" s="22">
        <f t="shared" si="5"/>
        <v>16275013.845799999</v>
      </c>
      <c r="L36" s="22">
        <f t="shared" si="6"/>
        <v>4212.2217336998156</v>
      </c>
      <c r="M36" s="22">
        <v>0</v>
      </c>
      <c r="N36" s="22"/>
      <c r="O36" s="27"/>
      <c r="P36" s="11"/>
      <c r="Q36" s="25"/>
      <c r="R36" s="28"/>
      <c r="S36" s="11"/>
    </row>
    <row r="37" spans="1:19">
      <c r="A37" s="9">
        <v>1900</v>
      </c>
      <c r="B37" s="21" t="s">
        <v>39</v>
      </c>
      <c r="C37" s="30">
        <v>1153.07</v>
      </c>
      <c r="D37" s="22">
        <f t="shared" si="1"/>
        <v>6721649</v>
      </c>
      <c r="E37" s="22">
        <f t="shared" si="2"/>
        <v>6058222.2436999995</v>
      </c>
      <c r="F37" s="30"/>
      <c r="G37" s="22">
        <v>6979017</v>
      </c>
      <c r="H37" s="22">
        <f t="shared" si="3"/>
        <v>6290188.0220999997</v>
      </c>
      <c r="I37" s="22">
        <f t="shared" si="4"/>
        <v>5455.1657940107716</v>
      </c>
      <c r="J37" s="22">
        <v>5278296</v>
      </c>
      <c r="K37" s="22">
        <f t="shared" si="5"/>
        <v>4757328.1847999999</v>
      </c>
      <c r="L37" s="22">
        <f t="shared" si="6"/>
        <v>4125.7930436140041</v>
      </c>
      <c r="M37" s="22">
        <v>0</v>
      </c>
      <c r="N37" s="22"/>
      <c r="O37" s="27"/>
      <c r="P37" s="11"/>
      <c r="Q37" s="25"/>
      <c r="R37" s="28"/>
      <c r="S37" s="11"/>
    </row>
    <row r="38" spans="1:19">
      <c r="A38" s="7">
        <v>2000</v>
      </c>
      <c r="B38" s="85" t="s">
        <v>40</v>
      </c>
      <c r="C38" s="30">
        <v>3644.91</v>
      </c>
      <c r="D38" s="22">
        <f t="shared" si="1"/>
        <v>21247456</v>
      </c>
      <c r="E38" s="22">
        <f t="shared" si="2"/>
        <v>19150332.092799999</v>
      </c>
      <c r="F38" s="30"/>
      <c r="G38" s="22">
        <v>21918128</v>
      </c>
      <c r="H38" s="22">
        <f t="shared" si="3"/>
        <v>19754808.766399998</v>
      </c>
      <c r="I38" s="22">
        <f t="shared" si="4"/>
        <v>5419.8344448559774</v>
      </c>
      <c r="J38" s="22">
        <v>17922184</v>
      </c>
      <c r="K38" s="22">
        <f t="shared" si="5"/>
        <v>16153264.439199999</v>
      </c>
      <c r="L38" s="22">
        <f t="shared" si="6"/>
        <v>4431.7320425470034</v>
      </c>
      <c r="M38" s="22">
        <v>0</v>
      </c>
      <c r="N38" s="22"/>
      <c r="O38" s="27"/>
      <c r="P38" s="11"/>
      <c r="Q38" s="25"/>
      <c r="R38" s="28"/>
      <c r="S38" s="11"/>
    </row>
    <row r="39" spans="1:19">
      <c r="A39" s="9">
        <v>2100</v>
      </c>
      <c r="B39" s="21" t="s">
        <v>41</v>
      </c>
      <c r="C39" s="30">
        <v>1622.49</v>
      </c>
      <c r="D39" s="22">
        <f t="shared" si="1"/>
        <v>9458062</v>
      </c>
      <c r="E39" s="22">
        <f t="shared" si="2"/>
        <v>8524551.2806000002</v>
      </c>
      <c r="F39" s="30"/>
      <c r="G39" s="22">
        <v>9796750</v>
      </c>
      <c r="H39" s="22">
        <f t="shared" si="3"/>
        <v>8829810.7750000004</v>
      </c>
      <c r="I39" s="22">
        <f t="shared" si="4"/>
        <v>5442.13571424169</v>
      </c>
      <c r="J39" s="22">
        <v>7151627</v>
      </c>
      <c r="K39" s="22">
        <f t="shared" si="5"/>
        <v>6445761.4150999999</v>
      </c>
      <c r="L39" s="22">
        <f t="shared" si="6"/>
        <v>3972.7587936443365</v>
      </c>
      <c r="M39" s="22">
        <v>0</v>
      </c>
      <c r="N39" s="22"/>
      <c r="O39" s="27"/>
      <c r="P39" s="11"/>
      <c r="Q39" s="25"/>
      <c r="R39" s="28"/>
      <c r="S39" s="11"/>
    </row>
    <row r="40" spans="1:19">
      <c r="A40" s="9">
        <v>2220</v>
      </c>
      <c r="B40" s="21" t="s">
        <v>42</v>
      </c>
      <c r="C40" s="30">
        <v>3628.06</v>
      </c>
      <c r="D40" s="22">
        <f t="shared" si="1"/>
        <v>21149232</v>
      </c>
      <c r="E40" s="22">
        <f t="shared" si="2"/>
        <v>19061802.801599998</v>
      </c>
      <c r="F40" s="30"/>
      <c r="G40" s="22">
        <v>21922793</v>
      </c>
      <c r="H40" s="22">
        <f t="shared" si="3"/>
        <v>19759013.330899999</v>
      </c>
      <c r="I40" s="22">
        <f t="shared" si="4"/>
        <v>5446.1649837378654</v>
      </c>
      <c r="J40" s="22">
        <v>16808841</v>
      </c>
      <c r="K40" s="22">
        <f t="shared" si="5"/>
        <v>15149808.393300001</v>
      </c>
      <c r="L40" s="22">
        <f t="shared" si="6"/>
        <v>4175.7325935348372</v>
      </c>
      <c r="M40" s="22">
        <v>0</v>
      </c>
      <c r="N40" s="22"/>
      <c r="O40" s="27"/>
      <c r="P40" s="11"/>
      <c r="Q40" s="25"/>
      <c r="R40" s="28"/>
      <c r="S40" s="11"/>
    </row>
    <row r="41" spans="1:19">
      <c r="A41" s="9">
        <v>2300</v>
      </c>
      <c r="B41" s="21" t="s">
        <v>43</v>
      </c>
      <c r="C41" s="30">
        <v>4043.43</v>
      </c>
      <c r="D41" s="22">
        <f t="shared" si="1"/>
        <v>23570569</v>
      </c>
      <c r="E41" s="22">
        <f t="shared" si="2"/>
        <v>21244153.839699998</v>
      </c>
      <c r="F41" s="30"/>
      <c r="G41" s="22">
        <v>24353166</v>
      </c>
      <c r="H41" s="22">
        <f t="shared" si="3"/>
        <v>21949508.515799999</v>
      </c>
      <c r="I41" s="22">
        <f t="shared" si="4"/>
        <v>5428.4378648325801</v>
      </c>
      <c r="J41" s="22">
        <v>17777811</v>
      </c>
      <c r="K41" s="22">
        <f t="shared" si="5"/>
        <v>16023141.054299999</v>
      </c>
      <c r="L41" s="22">
        <f t="shared" si="6"/>
        <v>3962.7596012049175</v>
      </c>
      <c r="M41" s="22">
        <v>0</v>
      </c>
      <c r="N41" s="22"/>
      <c r="O41" s="27"/>
      <c r="P41" s="11"/>
      <c r="Q41" s="25"/>
      <c r="R41" s="28"/>
      <c r="S41" s="11"/>
    </row>
    <row r="42" spans="1:19">
      <c r="A42" s="9">
        <v>2320</v>
      </c>
      <c r="B42" s="21" t="s">
        <v>44</v>
      </c>
      <c r="C42" s="30">
        <v>1644.67</v>
      </c>
      <c r="D42" s="22">
        <f t="shared" si="1"/>
        <v>9587357</v>
      </c>
      <c r="E42" s="22">
        <f t="shared" si="2"/>
        <v>8641084.8640999999</v>
      </c>
      <c r="F42" s="30"/>
      <c r="G42" s="22">
        <v>10043799</v>
      </c>
      <c r="H42" s="22">
        <f t="shared" si="3"/>
        <v>9052476.0386999995</v>
      </c>
      <c r="I42" s="22">
        <f t="shared" si="4"/>
        <v>5504.1291193370089</v>
      </c>
      <c r="J42" s="22">
        <v>7331973</v>
      </c>
      <c r="K42" s="22">
        <f t="shared" si="5"/>
        <v>6608307.2648999998</v>
      </c>
      <c r="L42" s="22">
        <f t="shared" si="6"/>
        <v>4018.0141091525957</v>
      </c>
      <c r="M42" s="22">
        <v>0</v>
      </c>
      <c r="N42" s="22"/>
      <c r="O42" s="27"/>
      <c r="P42" s="11"/>
      <c r="Q42" s="25"/>
      <c r="R42" s="28"/>
      <c r="S42" s="11"/>
    </row>
    <row r="43" spans="1:19">
      <c r="A43" s="9">
        <v>2400</v>
      </c>
      <c r="B43" s="21" t="s">
        <v>45</v>
      </c>
      <c r="C43" s="30">
        <v>13765.28</v>
      </c>
      <c r="D43" s="22">
        <f t="shared" si="1"/>
        <v>80242635</v>
      </c>
      <c r="E43" s="22">
        <f t="shared" si="2"/>
        <v>72322686.925500005</v>
      </c>
      <c r="F43" s="30"/>
      <c r="G43" s="22">
        <v>83024716</v>
      </c>
      <c r="H43" s="22">
        <f t="shared" si="3"/>
        <v>74830176.5308</v>
      </c>
      <c r="I43" s="22">
        <f t="shared" si="4"/>
        <v>5436.15360754013</v>
      </c>
      <c r="J43" s="22">
        <v>60608043</v>
      </c>
      <c r="K43" s="22">
        <f t="shared" si="5"/>
        <v>54626029.155900002</v>
      </c>
      <c r="L43" s="22">
        <f t="shared" si="6"/>
        <v>3968.3921544567202</v>
      </c>
      <c r="M43" s="22">
        <v>0</v>
      </c>
      <c r="N43" s="22"/>
      <c r="O43" s="27"/>
      <c r="P43" s="11"/>
      <c r="Q43" s="25"/>
      <c r="R43" s="28"/>
      <c r="S43" s="11"/>
    </row>
    <row r="44" spans="1:19">
      <c r="A44" s="9">
        <v>2420</v>
      </c>
      <c r="B44" s="21" t="s">
        <v>46</v>
      </c>
      <c r="C44" s="30">
        <v>5765.3</v>
      </c>
      <c r="D44" s="22">
        <f t="shared" si="1"/>
        <v>33607952</v>
      </c>
      <c r="E44" s="22">
        <f t="shared" si="2"/>
        <v>30290847.137600001</v>
      </c>
      <c r="F44" s="30"/>
      <c r="G44" s="22">
        <v>34695427</v>
      </c>
      <c r="H44" s="22">
        <f t="shared" si="3"/>
        <v>31270988.355099998</v>
      </c>
      <c r="I44" s="22">
        <f t="shared" si="4"/>
        <v>5424.0002003538402</v>
      </c>
      <c r="J44" s="22">
        <v>25327662</v>
      </c>
      <c r="K44" s="22">
        <f t="shared" si="5"/>
        <v>22827821.760600001</v>
      </c>
      <c r="L44" s="22">
        <f t="shared" si="6"/>
        <v>3959.5201915945399</v>
      </c>
      <c r="M44" s="22">
        <v>0</v>
      </c>
      <c r="N44" s="22"/>
      <c r="O44" s="27"/>
      <c r="P44" s="11"/>
      <c r="Q44" s="25"/>
      <c r="R44" s="28"/>
      <c r="S44" s="11"/>
    </row>
    <row r="45" spans="1:19">
      <c r="A45" s="9">
        <v>2421</v>
      </c>
      <c r="B45" s="21" t="s">
        <v>47</v>
      </c>
      <c r="C45" s="30">
        <v>6155.03</v>
      </c>
      <c r="D45" s="22">
        <f t="shared" si="1"/>
        <v>35879824</v>
      </c>
      <c r="E45" s="22">
        <f t="shared" si="2"/>
        <v>32338485.371199999</v>
      </c>
      <c r="F45" s="30"/>
      <c r="G45" s="22">
        <v>37209219</v>
      </c>
      <c r="H45" s="22">
        <f t="shared" si="3"/>
        <v>33536669.0847</v>
      </c>
      <c r="I45" s="22">
        <f t="shared" si="4"/>
        <v>5448.6605401923307</v>
      </c>
      <c r="J45" s="22">
        <v>27162730</v>
      </c>
      <c r="K45" s="22">
        <f t="shared" si="5"/>
        <v>24481768.548999999</v>
      </c>
      <c r="L45" s="22">
        <f t="shared" si="6"/>
        <v>3977.5222133767015</v>
      </c>
      <c r="M45" s="22">
        <v>0</v>
      </c>
      <c r="N45" s="22"/>
      <c r="O45" s="27"/>
      <c r="P45" s="11"/>
      <c r="Q45" s="25"/>
      <c r="R45" s="28"/>
      <c r="S45" s="11"/>
    </row>
    <row r="46" spans="1:19">
      <c r="A46" s="9">
        <v>2422</v>
      </c>
      <c r="B46" s="21" t="s">
        <v>48</v>
      </c>
      <c r="C46" s="30">
        <v>2906.36</v>
      </c>
      <c r="D46" s="22">
        <f t="shared" si="1"/>
        <v>16942190</v>
      </c>
      <c r="E46" s="22">
        <f t="shared" si="2"/>
        <v>15269995.846999999</v>
      </c>
      <c r="F46" s="30"/>
      <c r="G46" s="22">
        <v>17327805</v>
      </c>
      <c r="H46" s="22">
        <f t="shared" si="3"/>
        <v>15617550.646500001</v>
      </c>
      <c r="I46" s="22">
        <f t="shared" si="4"/>
        <v>5373.5774805942829</v>
      </c>
      <c r="J46" s="22">
        <v>14170344</v>
      </c>
      <c r="K46" s="22">
        <f t="shared" si="5"/>
        <v>12771731.0472</v>
      </c>
      <c r="L46" s="22">
        <f t="shared" si="6"/>
        <v>4394.4077977951802</v>
      </c>
      <c r="M46" s="22">
        <v>0</v>
      </c>
      <c r="N46" s="22"/>
      <c r="O46" s="27"/>
      <c r="P46" s="11"/>
      <c r="Q46" s="25"/>
      <c r="R46" s="28"/>
      <c r="S46" s="11"/>
    </row>
    <row r="47" spans="1:19">
      <c r="A47" s="9">
        <v>2423</v>
      </c>
      <c r="B47" s="21" t="s">
        <v>49</v>
      </c>
      <c r="C47" s="30">
        <v>1882.04</v>
      </c>
      <c r="D47" s="22">
        <f t="shared" si="1"/>
        <v>10971070</v>
      </c>
      <c r="E47" s="22">
        <f t="shared" si="2"/>
        <v>9888225.3910000008</v>
      </c>
      <c r="F47" s="30"/>
      <c r="G47" s="22">
        <v>11304220</v>
      </c>
      <c r="H47" s="22">
        <f t="shared" si="3"/>
        <v>10188493.486</v>
      </c>
      <c r="I47" s="22">
        <f t="shared" si="4"/>
        <v>5413.5371649911795</v>
      </c>
      <c r="J47" s="22">
        <v>8252081</v>
      </c>
      <c r="K47" s="22">
        <f t="shared" si="5"/>
        <v>7437600.6052999999</v>
      </c>
      <c r="L47" s="22">
        <f t="shared" si="6"/>
        <v>3951.8823220016579</v>
      </c>
      <c r="M47" s="22">
        <v>0</v>
      </c>
      <c r="N47" s="22"/>
      <c r="O47" s="27"/>
      <c r="P47" s="11"/>
      <c r="Q47" s="25"/>
      <c r="R47" s="28"/>
      <c r="S47" s="11"/>
    </row>
    <row r="48" spans="1:19">
      <c r="A48" s="9">
        <v>2500</v>
      </c>
      <c r="B48" s="21" t="s">
        <v>50</v>
      </c>
      <c r="C48" s="30">
        <v>5137.79</v>
      </c>
      <c r="D48" s="22">
        <f t="shared" si="1"/>
        <v>29949976</v>
      </c>
      <c r="E48" s="22">
        <f t="shared" si="2"/>
        <v>26993913.368799999</v>
      </c>
      <c r="F48" s="30"/>
      <c r="G48" s="22">
        <v>31132761</v>
      </c>
      <c r="H48" s="22">
        <f t="shared" si="3"/>
        <v>28059957.489300001</v>
      </c>
      <c r="I48" s="22">
        <f t="shared" si="4"/>
        <v>5461.483923885562</v>
      </c>
      <c r="J48" s="22">
        <v>22726916</v>
      </c>
      <c r="K48" s="22">
        <f t="shared" si="5"/>
        <v>20483769.390799999</v>
      </c>
      <c r="L48" s="22">
        <f t="shared" si="6"/>
        <v>3986.8833468865018</v>
      </c>
      <c r="M48" s="22">
        <v>0</v>
      </c>
      <c r="N48" s="22"/>
      <c r="O48" s="27"/>
      <c r="P48" s="11"/>
      <c r="Q48" s="25"/>
      <c r="R48" s="28"/>
      <c r="S48" s="11"/>
    </row>
    <row r="49" spans="1:19">
      <c r="A49" s="9">
        <v>2505</v>
      </c>
      <c r="B49" s="21" t="s">
        <v>51</v>
      </c>
      <c r="C49" s="30">
        <v>460</v>
      </c>
      <c r="D49" s="22">
        <f t="shared" si="1"/>
        <v>2681501</v>
      </c>
      <c r="E49" s="22">
        <f t="shared" si="2"/>
        <v>2416836.8512999997</v>
      </c>
      <c r="F49" s="30"/>
      <c r="G49" s="22">
        <v>2832948</v>
      </c>
      <c r="H49" s="22">
        <f t="shared" si="3"/>
        <v>2553336.0323999999</v>
      </c>
      <c r="I49" s="22">
        <f t="shared" si="4"/>
        <v>5550.7305052173915</v>
      </c>
      <c r="J49" s="22">
        <v>2159845</v>
      </c>
      <c r="K49" s="22">
        <f t="shared" si="5"/>
        <v>1946668.2985</v>
      </c>
      <c r="L49" s="22">
        <f t="shared" si="6"/>
        <v>4231.8876054347829</v>
      </c>
      <c r="M49" s="22">
        <v>0</v>
      </c>
      <c r="N49" s="22"/>
      <c r="O49" s="27"/>
      <c r="P49" s="11"/>
      <c r="Q49" s="25"/>
      <c r="R49" s="28"/>
      <c r="S49" s="11"/>
    </row>
    <row r="50" spans="1:19">
      <c r="A50" s="9">
        <v>2515</v>
      </c>
      <c r="B50" s="21" t="s">
        <v>52</v>
      </c>
      <c r="C50" s="30">
        <v>600</v>
      </c>
      <c r="D50" s="22">
        <f t="shared" si="1"/>
        <v>3497610</v>
      </c>
      <c r="E50" s="22">
        <f t="shared" si="2"/>
        <v>3152395.8930000002</v>
      </c>
      <c r="F50" s="30"/>
      <c r="G50" s="22">
        <v>3695150</v>
      </c>
      <c r="H50" s="22">
        <f t="shared" si="3"/>
        <v>3330438.6949999998</v>
      </c>
      <c r="I50" s="22">
        <f t="shared" si="4"/>
        <v>5550.731158333333</v>
      </c>
      <c r="J50" s="22">
        <v>2817190</v>
      </c>
      <c r="K50" s="22">
        <f t="shared" si="5"/>
        <v>2539133.3470000001</v>
      </c>
      <c r="L50" s="22">
        <f t="shared" si="6"/>
        <v>4231.8889116666669</v>
      </c>
      <c r="M50" s="22">
        <v>0</v>
      </c>
      <c r="N50" s="22"/>
      <c r="O50" s="27"/>
      <c r="P50" s="11"/>
      <c r="Q50" s="25"/>
      <c r="R50" s="28"/>
      <c r="S50" s="11"/>
    </row>
    <row r="51" spans="1:19">
      <c r="A51" s="9">
        <v>2520</v>
      </c>
      <c r="B51" s="21" t="s">
        <v>53</v>
      </c>
      <c r="C51" s="30">
        <v>19928.080000000002</v>
      </c>
      <c r="D51" s="22">
        <f t="shared" si="1"/>
        <v>116167753</v>
      </c>
      <c r="E51" s="22">
        <f t="shared" si="2"/>
        <v>104701995.7789</v>
      </c>
      <c r="F51" s="30"/>
      <c r="G51" s="22">
        <v>122728743</v>
      </c>
      <c r="H51" s="22">
        <f t="shared" si="3"/>
        <v>110615416.0659</v>
      </c>
      <c r="I51" s="22">
        <f t="shared" si="4"/>
        <v>5550.731232808178</v>
      </c>
      <c r="J51" s="22">
        <v>93568653</v>
      </c>
      <c r="K51" s="22">
        <f t="shared" si="5"/>
        <v>84333426.948899999</v>
      </c>
      <c r="L51" s="22">
        <f t="shared" si="6"/>
        <v>4231.8892210840177</v>
      </c>
      <c r="M51" s="22">
        <v>0</v>
      </c>
      <c r="N51" s="22"/>
      <c r="O51" s="27"/>
      <c r="P51" s="11"/>
      <c r="Q51" s="25"/>
      <c r="R51" s="28"/>
      <c r="S51" s="11"/>
    </row>
    <row r="52" spans="1:19">
      <c r="A52" s="7">
        <v>2521</v>
      </c>
      <c r="B52" s="85" t="s">
        <v>54</v>
      </c>
      <c r="C52" s="30">
        <v>4949.95</v>
      </c>
      <c r="D52" s="22">
        <f t="shared" si="1"/>
        <v>28854991</v>
      </c>
      <c r="E52" s="22">
        <f t="shared" si="2"/>
        <v>26007003.388299998</v>
      </c>
      <c r="F52" s="30"/>
      <c r="G52" s="22">
        <v>29437640</v>
      </c>
      <c r="H52" s="22">
        <f t="shared" si="3"/>
        <v>26532144.932</v>
      </c>
      <c r="I52" s="22">
        <f t="shared" si="4"/>
        <v>5360.0834214487013</v>
      </c>
      <c r="J52" s="22">
        <v>22515569</v>
      </c>
      <c r="K52" s="22">
        <f t="shared" si="5"/>
        <v>20293282.339699998</v>
      </c>
      <c r="L52" s="22">
        <f t="shared" si="6"/>
        <v>4099.6944089738281</v>
      </c>
      <c r="M52" s="22">
        <v>0</v>
      </c>
      <c r="N52" s="22"/>
      <c r="O52" s="27"/>
      <c r="P52" s="11"/>
      <c r="Q52" s="25"/>
      <c r="R52" s="28"/>
      <c r="S52" s="11"/>
    </row>
    <row r="53" spans="1:19">
      <c r="A53" s="7">
        <v>2525</v>
      </c>
      <c r="B53" s="85" t="s">
        <v>55</v>
      </c>
      <c r="C53" s="30">
        <v>244</v>
      </c>
      <c r="D53" s="22">
        <f t="shared" si="1"/>
        <v>1422361</v>
      </c>
      <c r="E53" s="22">
        <f t="shared" si="2"/>
        <v>1281973.9693</v>
      </c>
      <c r="F53" s="30"/>
      <c r="G53" s="22">
        <v>1502694</v>
      </c>
      <c r="H53" s="22">
        <f t="shared" si="3"/>
        <v>1354378.1022000001</v>
      </c>
      <c r="I53" s="22">
        <f t="shared" si="4"/>
        <v>5550.7299270491803</v>
      </c>
      <c r="J53" s="22">
        <v>1145657</v>
      </c>
      <c r="K53" s="22">
        <f t="shared" si="5"/>
        <v>1032580.6541</v>
      </c>
      <c r="L53" s="22">
        <f t="shared" si="6"/>
        <v>4231.8879266393442</v>
      </c>
      <c r="M53" s="22">
        <v>0</v>
      </c>
      <c r="N53" s="22"/>
      <c r="O53" s="27"/>
      <c r="P53" s="11"/>
      <c r="Q53" s="25"/>
      <c r="R53" s="28"/>
      <c r="S53" s="11"/>
    </row>
    <row r="54" spans="1:19">
      <c r="A54" s="7">
        <v>2535</v>
      </c>
      <c r="B54" s="85" t="s">
        <v>56</v>
      </c>
      <c r="C54" s="30">
        <v>600</v>
      </c>
      <c r="D54" s="22">
        <f t="shared" si="1"/>
        <v>3497610</v>
      </c>
      <c r="E54" s="22">
        <f t="shared" si="2"/>
        <v>3152395.8930000002</v>
      </c>
      <c r="F54" s="30"/>
      <c r="G54" s="22">
        <v>3695150</v>
      </c>
      <c r="H54" s="22">
        <f t="shared" si="3"/>
        <v>3330438.6949999998</v>
      </c>
      <c r="I54" s="22">
        <f t="shared" si="4"/>
        <v>5550.731158333333</v>
      </c>
      <c r="J54" s="22">
        <v>2817190</v>
      </c>
      <c r="K54" s="22">
        <f t="shared" si="5"/>
        <v>2539133.3470000001</v>
      </c>
      <c r="L54" s="22">
        <f t="shared" si="6"/>
        <v>4231.8889116666669</v>
      </c>
      <c r="M54" s="22">
        <v>0</v>
      </c>
      <c r="N54" s="22"/>
      <c r="O54" s="27"/>
      <c r="P54" s="11"/>
      <c r="Q54" s="25"/>
      <c r="R54" s="28"/>
      <c r="S54" s="11"/>
    </row>
    <row r="55" spans="1:19">
      <c r="A55" s="7">
        <v>2545</v>
      </c>
      <c r="B55" s="85" t="s">
        <v>57</v>
      </c>
      <c r="C55" s="30">
        <v>225</v>
      </c>
      <c r="D55" s="22">
        <f t="shared" si="1"/>
        <v>1311604</v>
      </c>
      <c r="E55" s="22">
        <f t="shared" si="2"/>
        <v>1182148.6851999999</v>
      </c>
      <c r="F55" s="30"/>
      <c r="G55" s="22">
        <v>1385682</v>
      </c>
      <c r="H55" s="22">
        <f t="shared" si="3"/>
        <v>1248915.1865999999</v>
      </c>
      <c r="I55" s="22">
        <f t="shared" si="4"/>
        <v>5550.7341626666666</v>
      </c>
      <c r="J55" s="22">
        <v>1056447</v>
      </c>
      <c r="K55" s="22">
        <f t="shared" si="5"/>
        <v>952175.68110000005</v>
      </c>
      <c r="L55" s="22">
        <f t="shared" si="6"/>
        <v>4231.8919160000005</v>
      </c>
      <c r="M55" s="22">
        <v>0</v>
      </c>
      <c r="N55" s="22"/>
      <c r="O55" s="27"/>
      <c r="P55" s="11"/>
      <c r="Q55" s="25"/>
      <c r="R55" s="28"/>
      <c r="S55" s="11"/>
    </row>
    <row r="56" spans="1:19">
      <c r="A56" s="9">
        <v>2611</v>
      </c>
      <c r="B56" s="21" t="s">
        <v>58</v>
      </c>
      <c r="C56" s="30">
        <v>2768.76</v>
      </c>
      <c r="D56" s="22">
        <f t="shared" si="1"/>
        <v>16140071</v>
      </c>
      <c r="E56" s="22">
        <f t="shared" si="2"/>
        <v>14547045.9923</v>
      </c>
      <c r="F56" s="30"/>
      <c r="G56" s="22">
        <v>17004280</v>
      </c>
      <c r="H56" s="22">
        <f t="shared" si="3"/>
        <v>15325957.563999999</v>
      </c>
      <c r="I56" s="22">
        <f t="shared" si="4"/>
        <v>5535.31456825438</v>
      </c>
      <c r="J56" s="22">
        <v>13839173</v>
      </c>
      <c r="K56" s="22">
        <f t="shared" si="5"/>
        <v>12473246.6249</v>
      </c>
      <c r="L56" s="22">
        <f t="shared" si="6"/>
        <v>4504.9937968260156</v>
      </c>
      <c r="M56" s="22">
        <v>0</v>
      </c>
      <c r="N56" s="22"/>
      <c r="O56" s="27"/>
      <c r="P56" s="11"/>
      <c r="Q56" s="25"/>
      <c r="R56" s="28"/>
      <c r="S56" s="11"/>
    </row>
    <row r="57" spans="1:19">
      <c r="A57" s="9">
        <v>2700</v>
      </c>
      <c r="B57" s="21" t="s">
        <v>59</v>
      </c>
      <c r="C57" s="30">
        <v>1377.05</v>
      </c>
      <c r="D57" s="22">
        <f t="shared" si="1"/>
        <v>8027306</v>
      </c>
      <c r="E57" s="22">
        <f t="shared" si="2"/>
        <v>7235010.8978000004</v>
      </c>
      <c r="F57" s="30"/>
      <c r="G57" s="22">
        <v>8460430</v>
      </c>
      <c r="H57" s="22">
        <f t="shared" si="3"/>
        <v>7625385.5590000004</v>
      </c>
      <c r="I57" s="22">
        <f t="shared" si="4"/>
        <v>5537.479074107694</v>
      </c>
      <c r="J57" s="22">
        <v>6495877</v>
      </c>
      <c r="K57" s="22">
        <f t="shared" si="5"/>
        <v>5854733.9401000002</v>
      </c>
      <c r="L57" s="22">
        <f t="shared" si="6"/>
        <v>4251.6494971860138</v>
      </c>
      <c r="M57" s="22">
        <v>0</v>
      </c>
      <c r="N57" s="22"/>
      <c r="O57" s="27"/>
      <c r="P57" s="11"/>
      <c r="Q57" s="25"/>
      <c r="R57" s="28"/>
      <c r="S57" s="11"/>
    </row>
    <row r="58" spans="1:19">
      <c r="A58" s="9">
        <v>2900</v>
      </c>
      <c r="B58" s="21" t="s">
        <v>60</v>
      </c>
      <c r="C58" s="30">
        <v>3218.83</v>
      </c>
      <c r="D58" s="22">
        <f t="shared" si="1"/>
        <v>18763687</v>
      </c>
      <c r="E58" s="22">
        <f t="shared" si="2"/>
        <v>16911711.0931</v>
      </c>
      <c r="F58" s="30"/>
      <c r="G58" s="22">
        <v>19333511</v>
      </c>
      <c r="H58" s="22">
        <f t="shared" si="3"/>
        <v>17425293.464299999</v>
      </c>
      <c r="I58" s="22">
        <f t="shared" si="4"/>
        <v>5413.5488560439662</v>
      </c>
      <c r="J58" s="22">
        <v>15639368</v>
      </c>
      <c r="K58" s="22">
        <f t="shared" si="5"/>
        <v>14095762.3784</v>
      </c>
      <c r="L58" s="22">
        <f t="shared" si="6"/>
        <v>4379.1571404516544</v>
      </c>
      <c r="M58" s="22">
        <v>0</v>
      </c>
      <c r="N58" s="22"/>
      <c r="O58" s="27"/>
      <c r="P58" s="11"/>
      <c r="Q58" s="25"/>
      <c r="R58" s="28"/>
      <c r="S58" s="11"/>
    </row>
    <row r="59" spans="1:19">
      <c r="A59" s="7">
        <v>3000</v>
      </c>
      <c r="B59" s="85" t="s">
        <v>61</v>
      </c>
      <c r="C59" s="30">
        <v>8465.69</v>
      </c>
      <c r="D59" s="22">
        <f t="shared" si="1"/>
        <v>49349470</v>
      </c>
      <c r="E59" s="22">
        <f t="shared" si="2"/>
        <v>44478677.310999997</v>
      </c>
      <c r="F59" s="30"/>
      <c r="G59" s="22">
        <v>50572187</v>
      </c>
      <c r="H59" s="22">
        <f t="shared" si="3"/>
        <v>45580712.143100001</v>
      </c>
      <c r="I59" s="22">
        <f t="shared" si="4"/>
        <v>5384.1697656186325</v>
      </c>
      <c r="J59" s="22">
        <v>36917697</v>
      </c>
      <c r="K59" s="22">
        <f t="shared" si="5"/>
        <v>33273920.3061</v>
      </c>
      <c r="L59" s="22">
        <f t="shared" si="6"/>
        <v>3930.4439810694694</v>
      </c>
      <c r="M59" s="22">
        <v>0</v>
      </c>
      <c r="N59" s="22"/>
      <c r="O59" s="27"/>
      <c r="P59" s="11"/>
      <c r="Q59" s="25"/>
      <c r="R59" s="28"/>
      <c r="S59" s="11"/>
    </row>
    <row r="60" spans="1:19">
      <c r="A60" s="9">
        <v>3020</v>
      </c>
      <c r="B60" s="21" t="s">
        <v>62</v>
      </c>
      <c r="C60" s="30">
        <v>1511.96</v>
      </c>
      <c r="D60" s="22">
        <f t="shared" si="1"/>
        <v>8813744</v>
      </c>
      <c r="E60" s="22">
        <f t="shared" si="2"/>
        <v>7943827.4671999998</v>
      </c>
      <c r="F60" s="30"/>
      <c r="G60" s="22">
        <v>9304579</v>
      </c>
      <c r="H60" s="22">
        <f t="shared" si="3"/>
        <v>8386217.0526999999</v>
      </c>
      <c r="I60" s="22">
        <f t="shared" si="4"/>
        <v>5546.5865847641471</v>
      </c>
      <c r="J60" s="22">
        <v>6792343</v>
      </c>
      <c r="K60" s="22">
        <f t="shared" si="5"/>
        <v>6121938.7458999995</v>
      </c>
      <c r="L60" s="22">
        <f t="shared" si="6"/>
        <v>4049.0084035953328</v>
      </c>
      <c r="M60" s="22">
        <v>2401304</v>
      </c>
      <c r="N60" s="22"/>
      <c r="O60" s="27"/>
      <c r="P60" s="11"/>
      <c r="Q60" s="25"/>
      <c r="R60" s="28"/>
      <c r="S60" s="11"/>
    </row>
    <row r="61" spans="1:19">
      <c r="A61" s="9">
        <v>3021</v>
      </c>
      <c r="B61" s="21" t="s">
        <v>63</v>
      </c>
      <c r="C61" s="30">
        <v>5526.38</v>
      </c>
      <c r="D61" s="22">
        <f t="shared" si="1"/>
        <v>32215203</v>
      </c>
      <c r="E61" s="22">
        <f t="shared" si="2"/>
        <v>29035562.4639</v>
      </c>
      <c r="F61" s="30"/>
      <c r="G61" s="22">
        <v>32780363</v>
      </c>
      <c r="H61" s="22">
        <f t="shared" si="3"/>
        <v>29544941.1719</v>
      </c>
      <c r="I61" s="22">
        <f t="shared" si="4"/>
        <v>5346.1653328037519</v>
      </c>
      <c r="J61" s="22">
        <v>25429717</v>
      </c>
      <c r="K61" s="22">
        <f t="shared" si="5"/>
        <v>22919803.932099998</v>
      </c>
      <c r="L61" s="22">
        <f t="shared" si="6"/>
        <v>4147.3449042773018</v>
      </c>
      <c r="M61" s="22">
        <v>0</v>
      </c>
      <c r="N61" s="22"/>
      <c r="O61" s="27"/>
      <c r="P61" s="11"/>
      <c r="Q61" s="25"/>
      <c r="R61" s="28"/>
      <c r="S61" s="11"/>
    </row>
    <row r="62" spans="1:19">
      <c r="A62" s="9">
        <v>3022</v>
      </c>
      <c r="B62" s="21" t="s">
        <v>64</v>
      </c>
      <c r="C62" s="30">
        <v>6103.65</v>
      </c>
      <c r="D62" s="22">
        <f t="shared" si="1"/>
        <v>35580312</v>
      </c>
      <c r="E62" s="22">
        <f t="shared" si="2"/>
        <v>32068535.205600001</v>
      </c>
      <c r="F62" s="30"/>
      <c r="G62" s="22">
        <v>37558519</v>
      </c>
      <c r="H62" s="22">
        <f t="shared" si="3"/>
        <v>33851493.174699999</v>
      </c>
      <c r="I62" s="22">
        <f t="shared" si="4"/>
        <v>5546.1065386612927</v>
      </c>
      <c r="J62" s="22">
        <v>27417719</v>
      </c>
      <c r="K62" s="22">
        <f t="shared" si="5"/>
        <v>24711590.1347</v>
      </c>
      <c r="L62" s="22">
        <f t="shared" si="6"/>
        <v>4048.6577924192902</v>
      </c>
      <c r="M62" s="22">
        <v>0</v>
      </c>
      <c r="N62" s="22"/>
      <c r="O62" s="27"/>
      <c r="P62" s="11"/>
      <c r="Q62" s="25"/>
      <c r="R62" s="28"/>
      <c r="S62" s="11"/>
    </row>
    <row r="63" spans="1:19">
      <c r="A63" s="9">
        <v>3111</v>
      </c>
      <c r="B63" s="21" t="s">
        <v>65</v>
      </c>
      <c r="C63" s="30">
        <v>778.21</v>
      </c>
      <c r="D63" s="22">
        <f t="shared" si="1"/>
        <v>4536458</v>
      </c>
      <c r="E63" s="22">
        <f t="shared" si="2"/>
        <v>4088709.5954</v>
      </c>
      <c r="F63" s="30"/>
      <c r="G63" s="22">
        <v>4783333</v>
      </c>
      <c r="H63" s="22">
        <f t="shared" si="3"/>
        <v>4311218.0329</v>
      </c>
      <c r="I63" s="22">
        <f t="shared" si="4"/>
        <v>5539.9160032639002</v>
      </c>
      <c r="J63" s="22">
        <v>3491833</v>
      </c>
      <c r="K63" s="22">
        <f t="shared" si="5"/>
        <v>3147189.0828999998</v>
      </c>
      <c r="L63" s="22">
        <f t="shared" si="6"/>
        <v>4044.1385781472864</v>
      </c>
      <c r="M63" s="22">
        <v>0</v>
      </c>
      <c r="N63" s="22"/>
      <c r="O63" s="27"/>
      <c r="P63" s="11"/>
      <c r="Q63" s="25"/>
      <c r="R63" s="28"/>
      <c r="S63" s="11"/>
    </row>
    <row r="64" spans="1:19">
      <c r="A64" s="9">
        <v>3112</v>
      </c>
      <c r="B64" s="21" t="s">
        <v>66</v>
      </c>
      <c r="C64" s="30">
        <v>1300.24</v>
      </c>
      <c r="D64" s="22">
        <f t="shared" si="1"/>
        <v>7579554</v>
      </c>
      <c r="E64" s="22">
        <f t="shared" si="2"/>
        <v>6831452.0202000001</v>
      </c>
      <c r="F64" s="30"/>
      <c r="G64" s="22">
        <v>7875105</v>
      </c>
      <c r="H64" s="22">
        <f t="shared" si="3"/>
        <v>7097832.1365</v>
      </c>
      <c r="I64" s="22">
        <f t="shared" si="4"/>
        <v>5458.8630841229315</v>
      </c>
      <c r="J64" s="22">
        <v>5748827</v>
      </c>
      <c r="K64" s="22">
        <f t="shared" si="5"/>
        <v>5181417.7751000002</v>
      </c>
      <c r="L64" s="22">
        <f t="shared" si="6"/>
        <v>3984.9702940226421</v>
      </c>
      <c r="M64" s="22">
        <v>0</v>
      </c>
      <c r="N64" s="22"/>
      <c r="O64" s="27"/>
      <c r="P64" s="11"/>
      <c r="Q64" s="25"/>
      <c r="R64" s="28"/>
      <c r="S64" s="11"/>
    </row>
    <row r="65" spans="1:19">
      <c r="A65" s="9">
        <v>3200</v>
      </c>
      <c r="B65" s="21" t="s">
        <v>67</v>
      </c>
      <c r="C65" s="30">
        <v>1005.6</v>
      </c>
      <c r="D65" s="22">
        <f t="shared" si="1"/>
        <v>5861994</v>
      </c>
      <c r="E65" s="22">
        <f t="shared" si="2"/>
        <v>5283415.1922000004</v>
      </c>
      <c r="F65" s="30"/>
      <c r="G65" s="22">
        <v>6183194</v>
      </c>
      <c r="H65" s="22">
        <f t="shared" si="3"/>
        <v>5572912.7522</v>
      </c>
      <c r="I65" s="22">
        <f t="shared" si="4"/>
        <v>5541.8782340891012</v>
      </c>
      <c r="J65" s="22">
        <v>4835999</v>
      </c>
      <c r="K65" s="22">
        <f t="shared" si="5"/>
        <v>4358685.8986999998</v>
      </c>
      <c r="L65" s="22">
        <f t="shared" si="6"/>
        <v>4334.4131848647567</v>
      </c>
      <c r="M65" s="22">
        <v>0</v>
      </c>
      <c r="N65" s="22"/>
      <c r="O65" s="27"/>
      <c r="P65" s="11"/>
      <c r="Q65" s="25"/>
      <c r="R65" s="28"/>
      <c r="S65" s="11"/>
    </row>
    <row r="66" spans="1:19">
      <c r="A66" s="9">
        <v>3300</v>
      </c>
      <c r="B66" s="21" t="s">
        <v>68</v>
      </c>
      <c r="C66" s="30">
        <v>1269.1500000000001</v>
      </c>
      <c r="D66" s="22">
        <f t="shared" si="1"/>
        <v>7398320</v>
      </c>
      <c r="E66" s="22">
        <f t="shared" si="2"/>
        <v>6668105.8159999996</v>
      </c>
      <c r="F66" s="30"/>
      <c r="G66" s="22">
        <v>7795302</v>
      </c>
      <c r="H66" s="22">
        <f t="shared" si="3"/>
        <v>7025905.6925999997</v>
      </c>
      <c r="I66" s="22">
        <f t="shared" si="4"/>
        <v>5535.9143462947632</v>
      </c>
      <c r="J66" s="22">
        <v>5690570</v>
      </c>
      <c r="K66" s="22">
        <f t="shared" si="5"/>
        <v>5128910.7410000004</v>
      </c>
      <c r="L66" s="22">
        <f t="shared" si="6"/>
        <v>4041.2171461214198</v>
      </c>
      <c r="M66" s="22">
        <v>0</v>
      </c>
      <c r="N66" s="22"/>
      <c r="O66" s="27"/>
      <c r="P66" s="11"/>
      <c r="Q66" s="25"/>
      <c r="R66" s="28"/>
      <c r="S66" s="11"/>
    </row>
    <row r="67" spans="1:19">
      <c r="A67" s="9">
        <v>3400</v>
      </c>
      <c r="B67" s="21" t="s">
        <v>69</v>
      </c>
      <c r="C67" s="30">
        <v>7961.88</v>
      </c>
      <c r="D67" s="22">
        <f t="shared" si="1"/>
        <v>46412585</v>
      </c>
      <c r="E67" s="22">
        <f t="shared" si="2"/>
        <v>41831662.8605</v>
      </c>
      <c r="F67" s="30"/>
      <c r="G67" s="22">
        <v>47961457</v>
      </c>
      <c r="H67" s="22">
        <f t="shared" si="3"/>
        <v>43227661.1941</v>
      </c>
      <c r="I67" s="22">
        <f t="shared" si="4"/>
        <v>5429.3283990841355</v>
      </c>
      <c r="J67" s="22">
        <v>39463926</v>
      </c>
      <c r="K67" s="22">
        <f t="shared" si="5"/>
        <v>35568836.503799997</v>
      </c>
      <c r="L67" s="22">
        <f t="shared" si="6"/>
        <v>4467.3916843509314</v>
      </c>
      <c r="M67" s="22">
        <v>0</v>
      </c>
      <c r="N67" s="22"/>
      <c r="O67" s="27"/>
      <c r="P67" s="11"/>
      <c r="Q67" s="25"/>
      <c r="R67" s="28"/>
      <c r="S67" s="11"/>
    </row>
    <row r="68" spans="1:19">
      <c r="A68" s="9">
        <v>3420</v>
      </c>
      <c r="B68" s="21" t="s">
        <v>70</v>
      </c>
      <c r="C68" s="30">
        <v>2771.32</v>
      </c>
      <c r="D68" s="22">
        <f t="shared" si="1"/>
        <v>16154994</v>
      </c>
      <c r="E68" s="22">
        <f t="shared" si="2"/>
        <v>14560496.0922</v>
      </c>
      <c r="F68" s="30"/>
      <c r="G68" s="22">
        <v>17055928</v>
      </c>
      <c r="H68" s="22">
        <f t="shared" si="3"/>
        <v>15372507.906400001</v>
      </c>
      <c r="I68" s="22">
        <f t="shared" si="4"/>
        <v>5546.9985084364125</v>
      </c>
      <c r="J68" s="22">
        <v>12450827</v>
      </c>
      <c r="K68" s="22">
        <f t="shared" si="5"/>
        <v>11221930.3751</v>
      </c>
      <c r="L68" s="22">
        <f t="shared" si="6"/>
        <v>4049.3087680599856</v>
      </c>
      <c r="M68" s="22">
        <v>0</v>
      </c>
      <c r="N68" s="22"/>
      <c r="O68" s="27"/>
      <c r="P68" s="11"/>
      <c r="Q68" s="25"/>
      <c r="R68" s="28"/>
      <c r="S68" s="11"/>
    </row>
    <row r="69" spans="1:19">
      <c r="A69" s="9">
        <v>3500</v>
      </c>
      <c r="B69" s="21" t="s">
        <v>71</v>
      </c>
      <c r="C69" s="30">
        <v>830.44</v>
      </c>
      <c r="D69" s="22">
        <f t="shared" si="1"/>
        <v>4840925</v>
      </c>
      <c r="E69" s="22">
        <f t="shared" si="2"/>
        <v>4363125.7024999997</v>
      </c>
      <c r="F69" s="30"/>
      <c r="G69" s="22">
        <v>5111701</v>
      </c>
      <c r="H69" s="22">
        <f t="shared" si="3"/>
        <v>4607176.1113</v>
      </c>
      <c r="I69" s="22">
        <f t="shared" si="4"/>
        <v>5547.8735505274308</v>
      </c>
      <c r="J69" s="22">
        <v>3731542</v>
      </c>
      <c r="K69" s="22">
        <f t="shared" si="5"/>
        <v>3363238.8045999999</v>
      </c>
      <c r="L69" s="22">
        <f t="shared" si="6"/>
        <v>4049.9479849236545</v>
      </c>
      <c r="M69" s="22">
        <v>0</v>
      </c>
      <c r="N69" s="22"/>
      <c r="O69" s="27"/>
      <c r="P69" s="11"/>
      <c r="Q69" s="25"/>
      <c r="R69" s="28"/>
      <c r="S69" s="11"/>
    </row>
    <row r="70" spans="1:19">
      <c r="A70" s="9">
        <v>3600</v>
      </c>
      <c r="B70" s="21" t="s">
        <v>72</v>
      </c>
      <c r="C70" s="30">
        <v>2665.83</v>
      </c>
      <c r="D70" s="22">
        <f t="shared" ref="D70:D134" si="7">ROUND(C70*$D$2,0)</f>
        <v>15540056</v>
      </c>
      <c r="E70" s="22">
        <f t="shared" ref="E70:E133" si="8">SUM(D70*90.13%)</f>
        <v>14006252.4728</v>
      </c>
      <c r="F70" s="30"/>
      <c r="G70" s="22">
        <v>15911097</v>
      </c>
      <c r="H70" s="22">
        <f t="shared" ref="H70:H133" si="9">SUM(G70*90.13%)</f>
        <v>14340671.7261</v>
      </c>
      <c r="I70" s="22">
        <f t="shared" ref="I70:I133" si="10">H70/C70</f>
        <v>5379.4396964922744</v>
      </c>
      <c r="J70" s="22">
        <v>11900842</v>
      </c>
      <c r="K70" s="22">
        <f t="shared" ref="K70:K133" si="11">SUM(J70*90.13%)</f>
        <v>10726228.8946</v>
      </c>
      <c r="L70" s="22">
        <f t="shared" ref="L70:L133" si="12">K70/C70</f>
        <v>4023.5982394226189</v>
      </c>
      <c r="M70" s="22">
        <v>0</v>
      </c>
      <c r="N70" s="22"/>
      <c r="O70" s="27"/>
      <c r="P70" s="11"/>
      <c r="Q70" s="25"/>
      <c r="R70" s="28"/>
      <c r="S70" s="11"/>
    </row>
    <row r="71" spans="1:19">
      <c r="A71" s="9">
        <v>3620</v>
      </c>
      <c r="B71" s="21" t="s">
        <v>73</v>
      </c>
      <c r="C71" s="30">
        <v>4156.57</v>
      </c>
      <c r="D71" s="22">
        <f t="shared" si="7"/>
        <v>24230101</v>
      </c>
      <c r="E71" s="22">
        <f t="shared" si="8"/>
        <v>21838590.031300001</v>
      </c>
      <c r="F71" s="30"/>
      <c r="G71" s="22">
        <v>24724726</v>
      </c>
      <c r="H71" s="22">
        <f t="shared" si="9"/>
        <v>22284395.5438</v>
      </c>
      <c r="I71" s="22">
        <f t="shared" si="10"/>
        <v>5361.2463025523448</v>
      </c>
      <c r="J71" s="22">
        <v>18049050</v>
      </c>
      <c r="K71" s="22">
        <f t="shared" si="11"/>
        <v>16267608.765000001</v>
      </c>
      <c r="L71" s="22">
        <f t="shared" si="12"/>
        <v>3913.709805199961</v>
      </c>
      <c r="M71" s="22">
        <v>0</v>
      </c>
      <c r="N71" s="22"/>
      <c r="O71" s="27"/>
      <c r="P71" s="11"/>
      <c r="Q71" s="25"/>
      <c r="R71" s="28"/>
      <c r="S71" s="11"/>
    </row>
    <row r="72" spans="1:19">
      <c r="A72" s="9">
        <v>3700</v>
      </c>
      <c r="B72" s="21" t="s">
        <v>74</v>
      </c>
      <c r="C72" s="30">
        <v>9894.14</v>
      </c>
      <c r="D72" s="22">
        <f t="shared" si="7"/>
        <v>57676405</v>
      </c>
      <c r="E72" s="22">
        <f t="shared" si="8"/>
        <v>51983743.826499999</v>
      </c>
      <c r="F72" s="30"/>
      <c r="G72" s="22">
        <v>59087120</v>
      </c>
      <c r="H72" s="22">
        <f t="shared" si="9"/>
        <v>53255221.255999997</v>
      </c>
      <c r="I72" s="22">
        <f t="shared" si="10"/>
        <v>5382.5012841944827</v>
      </c>
      <c r="J72" s="22">
        <v>43517678</v>
      </c>
      <c r="K72" s="22">
        <f t="shared" si="11"/>
        <v>39222483.181400001</v>
      </c>
      <c r="L72" s="22">
        <f t="shared" si="12"/>
        <v>3964.2134820610991</v>
      </c>
      <c r="M72" s="22">
        <v>0</v>
      </c>
      <c r="N72" s="22"/>
      <c r="O72" s="27"/>
      <c r="P72" s="11"/>
      <c r="Q72" s="25"/>
      <c r="R72" s="28"/>
      <c r="S72" s="11"/>
    </row>
    <row r="73" spans="1:19">
      <c r="A73" s="9">
        <v>3800</v>
      </c>
      <c r="B73" s="21" t="s">
        <v>75</v>
      </c>
      <c r="C73" s="30">
        <v>5756.2</v>
      </c>
      <c r="D73" s="22">
        <f t="shared" si="7"/>
        <v>33554904</v>
      </c>
      <c r="E73" s="22">
        <f t="shared" si="8"/>
        <v>30243034.975200001</v>
      </c>
      <c r="F73" s="30"/>
      <c r="G73" s="22">
        <v>34438350</v>
      </c>
      <c r="H73" s="22">
        <f t="shared" si="9"/>
        <v>31039284.855</v>
      </c>
      <c r="I73" s="22">
        <f t="shared" si="10"/>
        <v>5392.3221665334768</v>
      </c>
      <c r="J73" s="22">
        <v>26999692</v>
      </c>
      <c r="K73" s="22">
        <f t="shared" si="11"/>
        <v>24334822.399599999</v>
      </c>
      <c r="L73" s="22">
        <f t="shared" si="12"/>
        <v>4227.5845869844688</v>
      </c>
      <c r="M73" s="22">
        <v>0</v>
      </c>
      <c r="N73" s="22"/>
      <c r="O73" s="27"/>
      <c r="P73" s="11"/>
      <c r="Q73" s="25"/>
      <c r="R73" s="28"/>
      <c r="S73" s="11"/>
    </row>
    <row r="74" spans="1:19">
      <c r="A74" s="9">
        <v>3820</v>
      </c>
      <c r="B74" s="21" t="s">
        <v>76</v>
      </c>
      <c r="C74" s="30">
        <v>4513.3</v>
      </c>
      <c r="D74" s="22">
        <f t="shared" si="7"/>
        <v>26309605</v>
      </c>
      <c r="E74" s="22">
        <f t="shared" si="8"/>
        <v>23712846.986499999</v>
      </c>
      <c r="F74" s="30"/>
      <c r="G74" s="22">
        <v>27808635</v>
      </c>
      <c r="H74" s="22">
        <f t="shared" si="9"/>
        <v>25063922.725499999</v>
      </c>
      <c r="I74" s="22">
        <f t="shared" si="10"/>
        <v>5553.3473789688251</v>
      </c>
      <c r="J74" s="22">
        <v>20300304</v>
      </c>
      <c r="K74" s="22">
        <f t="shared" si="11"/>
        <v>18296663.995200001</v>
      </c>
      <c r="L74" s="22">
        <f t="shared" si="12"/>
        <v>4053.9436765116434</v>
      </c>
      <c r="M74" s="22">
        <v>0</v>
      </c>
      <c r="N74" s="22"/>
      <c r="O74" s="27"/>
      <c r="P74" s="11"/>
      <c r="Q74" s="25"/>
      <c r="R74" s="28"/>
      <c r="S74" s="11"/>
    </row>
    <row r="75" spans="1:19">
      <c r="A75" s="9">
        <v>3900</v>
      </c>
      <c r="B75" s="21" t="s">
        <v>77</v>
      </c>
      <c r="C75" s="30">
        <v>1845.42</v>
      </c>
      <c r="D75" s="22">
        <f t="shared" si="7"/>
        <v>10757599</v>
      </c>
      <c r="E75" s="22">
        <f t="shared" si="8"/>
        <v>9695823.9787000008</v>
      </c>
      <c r="F75" s="30"/>
      <c r="G75" s="22">
        <v>11188392</v>
      </c>
      <c r="H75" s="22">
        <f t="shared" si="9"/>
        <v>10084097.7096</v>
      </c>
      <c r="I75" s="22">
        <f t="shared" si="10"/>
        <v>5464.3916883961374</v>
      </c>
      <c r="J75" s="22">
        <v>8167526</v>
      </c>
      <c r="K75" s="22">
        <f t="shared" si="11"/>
        <v>7361391.1837999998</v>
      </c>
      <c r="L75" s="22">
        <f t="shared" si="12"/>
        <v>3989.0058543854511</v>
      </c>
      <c r="M75" s="22">
        <v>0</v>
      </c>
      <c r="N75" s="22"/>
      <c r="O75" s="27"/>
      <c r="P75" s="11"/>
      <c r="Q75" s="25"/>
      <c r="R75" s="28"/>
      <c r="S75" s="11"/>
    </row>
    <row r="76" spans="1:19">
      <c r="A76" s="9">
        <v>4000</v>
      </c>
      <c r="B76" s="21" t="s">
        <v>78</v>
      </c>
      <c r="C76" s="30">
        <v>2446.2600000000002</v>
      </c>
      <c r="D76" s="22">
        <f t="shared" si="7"/>
        <v>14260106</v>
      </c>
      <c r="E76" s="22">
        <f t="shared" si="8"/>
        <v>12852633.537799999</v>
      </c>
      <c r="F76" s="30"/>
      <c r="G76" s="22">
        <v>15068935</v>
      </c>
      <c r="H76" s="22">
        <f t="shared" si="9"/>
        <v>13581631.115499999</v>
      </c>
      <c r="I76" s="22">
        <f t="shared" si="10"/>
        <v>5551.9981994963737</v>
      </c>
      <c r="J76" s="22">
        <v>11914344</v>
      </c>
      <c r="K76" s="22">
        <f t="shared" si="11"/>
        <v>10738398.247199999</v>
      </c>
      <c r="L76" s="22">
        <f t="shared" si="12"/>
        <v>4389.7207358171245</v>
      </c>
      <c r="M76" s="22">
        <v>0</v>
      </c>
      <c r="N76" s="22"/>
      <c r="O76" s="27"/>
      <c r="P76" s="11"/>
      <c r="Q76" s="25"/>
      <c r="R76" s="28"/>
      <c r="S76" s="11"/>
    </row>
    <row r="77" spans="1:19">
      <c r="A77" s="9">
        <v>4100</v>
      </c>
      <c r="B77" s="21" t="s">
        <v>79</v>
      </c>
      <c r="C77" s="30">
        <v>6226.31</v>
      </c>
      <c r="D77" s="22">
        <f t="shared" si="7"/>
        <v>36295340</v>
      </c>
      <c r="E77" s="22">
        <f t="shared" si="8"/>
        <v>32712989.941999998</v>
      </c>
      <c r="F77" s="30"/>
      <c r="G77" s="22">
        <v>37370573</v>
      </c>
      <c r="H77" s="22">
        <f t="shared" si="9"/>
        <v>33682097.444899999</v>
      </c>
      <c r="I77" s="22">
        <f t="shared" si="10"/>
        <v>5409.6402917458327</v>
      </c>
      <c r="J77" s="22">
        <v>29403415</v>
      </c>
      <c r="K77" s="22">
        <f t="shared" si="11"/>
        <v>26501297.9395</v>
      </c>
      <c r="L77" s="22">
        <f t="shared" si="12"/>
        <v>4256.3409048858794</v>
      </c>
      <c r="M77" s="22">
        <v>0</v>
      </c>
      <c r="N77" s="22"/>
      <c r="O77" s="27"/>
      <c r="P77" s="11"/>
      <c r="Q77" s="25"/>
      <c r="R77" s="28"/>
      <c r="S77" s="11"/>
    </row>
    <row r="78" spans="1:19">
      <c r="A78" s="7">
        <v>4111</v>
      </c>
      <c r="B78" s="85" t="s">
        <v>80</v>
      </c>
      <c r="C78" s="30">
        <v>1178.1500000000001</v>
      </c>
      <c r="D78" s="22">
        <f t="shared" si="7"/>
        <v>6867849</v>
      </c>
      <c r="E78" s="22">
        <f t="shared" si="8"/>
        <v>6189992.3037</v>
      </c>
      <c r="F78" s="30"/>
      <c r="G78" s="22">
        <v>7120845</v>
      </c>
      <c r="H78" s="22">
        <f t="shared" si="9"/>
        <v>6418017.5985000003</v>
      </c>
      <c r="I78" s="22">
        <f t="shared" si="10"/>
        <v>5447.5385973772436</v>
      </c>
      <c r="J78" s="22">
        <v>6083387</v>
      </c>
      <c r="K78" s="22">
        <f t="shared" si="11"/>
        <v>5482956.7030999996</v>
      </c>
      <c r="L78" s="22">
        <f t="shared" si="12"/>
        <v>4653.8697984976443</v>
      </c>
      <c r="M78" s="22">
        <v>0</v>
      </c>
      <c r="N78" s="22"/>
      <c r="O78" s="27"/>
      <c r="P78" s="11"/>
      <c r="Q78" s="25"/>
      <c r="R78" s="28"/>
      <c r="S78" s="11"/>
    </row>
    <row r="79" spans="1:19">
      <c r="A79" s="9">
        <v>4120</v>
      </c>
      <c r="B79" s="21" t="s">
        <v>81</v>
      </c>
      <c r="C79" s="30">
        <v>6226.02</v>
      </c>
      <c r="D79" s="22">
        <f t="shared" si="7"/>
        <v>36293650</v>
      </c>
      <c r="E79" s="22">
        <f t="shared" si="8"/>
        <v>32711466.745000001</v>
      </c>
      <c r="F79" s="30"/>
      <c r="G79" s="22">
        <v>37394824</v>
      </c>
      <c r="H79" s="22">
        <f t="shared" si="9"/>
        <v>33703954.871200003</v>
      </c>
      <c r="I79" s="22">
        <f t="shared" si="10"/>
        <v>5413.4029237297664</v>
      </c>
      <c r="J79" s="22">
        <v>27298222</v>
      </c>
      <c r="K79" s="22">
        <f t="shared" si="11"/>
        <v>24603887.488600001</v>
      </c>
      <c r="L79" s="22">
        <f t="shared" si="12"/>
        <v>3951.7842038091749</v>
      </c>
      <c r="M79" s="22">
        <v>0</v>
      </c>
      <c r="N79" s="22"/>
      <c r="O79" s="27"/>
      <c r="P79" s="11"/>
      <c r="Q79" s="25"/>
      <c r="R79" s="28"/>
      <c r="S79" s="11"/>
    </row>
    <row r="80" spans="1:19">
      <c r="A80" s="9">
        <v>4211</v>
      </c>
      <c r="B80" s="21" t="s">
        <v>82</v>
      </c>
      <c r="C80" s="30">
        <v>4255.7</v>
      </c>
      <c r="D80" s="29">
        <f t="shared" si="7"/>
        <v>24807965</v>
      </c>
      <c r="E80" s="22">
        <f t="shared" si="8"/>
        <v>22359418.854499999</v>
      </c>
      <c r="F80" s="30"/>
      <c r="G80" s="29">
        <v>26182829</v>
      </c>
      <c r="H80" s="22">
        <f t="shared" si="9"/>
        <v>23598583.7777</v>
      </c>
      <c r="I80" s="22">
        <f t="shared" si="10"/>
        <v>5545.1708949644008</v>
      </c>
      <c r="J80" s="22">
        <v>19307337</v>
      </c>
      <c r="K80" s="22">
        <f t="shared" si="11"/>
        <v>17401702.838100001</v>
      </c>
      <c r="L80" s="22">
        <f t="shared" si="12"/>
        <v>4089.0341983927442</v>
      </c>
      <c r="M80" s="22">
        <v>0</v>
      </c>
      <c r="N80" s="22"/>
      <c r="O80" s="27"/>
      <c r="P80" s="11"/>
      <c r="Q80" s="25"/>
      <c r="R80" s="28"/>
      <c r="S80" s="11"/>
    </row>
    <row r="81" spans="1:19">
      <c r="A81" s="7">
        <v>4225</v>
      </c>
      <c r="B81" s="85" t="s">
        <v>83</v>
      </c>
      <c r="C81" s="30">
        <v>120</v>
      </c>
      <c r="D81" s="29">
        <f>ROUND(C81*$D$2,0)</f>
        <v>699522</v>
      </c>
      <c r="E81" s="22">
        <f t="shared" si="8"/>
        <v>630479.17859999998</v>
      </c>
      <c r="F81" s="30"/>
      <c r="G81" s="29">
        <v>738290</v>
      </c>
      <c r="H81" s="22">
        <f t="shared" si="9"/>
        <v>665420.777</v>
      </c>
      <c r="I81" s="22">
        <f t="shared" si="10"/>
        <v>5545.1731416666671</v>
      </c>
      <c r="J81" s="29">
        <v>544418</v>
      </c>
      <c r="K81" s="22">
        <f t="shared" si="11"/>
        <v>490683.94339999999</v>
      </c>
      <c r="L81" s="22">
        <f t="shared" si="12"/>
        <v>4089.0328616666666</v>
      </c>
      <c r="M81" s="29">
        <v>0</v>
      </c>
      <c r="N81" s="29"/>
      <c r="O81" s="27"/>
      <c r="P81" s="11"/>
      <c r="Q81" s="25"/>
      <c r="R81" s="28"/>
      <c r="S81" s="11"/>
    </row>
    <row r="82" spans="1:19">
      <c r="A82" s="9">
        <v>4300</v>
      </c>
      <c r="B82" s="21" t="s">
        <v>84</v>
      </c>
      <c r="C82" s="30">
        <v>2738.27</v>
      </c>
      <c r="D82" s="22">
        <f t="shared" si="7"/>
        <v>15962334</v>
      </c>
      <c r="E82" s="22">
        <f t="shared" si="8"/>
        <v>14386851.634199999</v>
      </c>
      <c r="F82" s="30"/>
      <c r="G82" s="22">
        <v>16387589</v>
      </c>
      <c r="H82" s="22">
        <f t="shared" si="9"/>
        <v>14770133.965700001</v>
      </c>
      <c r="I82" s="22">
        <f t="shared" si="10"/>
        <v>5393.9655204563469</v>
      </c>
      <c r="J82" s="22">
        <v>13656243</v>
      </c>
      <c r="K82" s="22">
        <f t="shared" si="11"/>
        <v>12308371.8159</v>
      </c>
      <c r="L82" s="22">
        <f t="shared" si="12"/>
        <v>4494.9445510851738</v>
      </c>
      <c r="M82" s="22">
        <v>0</v>
      </c>
      <c r="N82" s="22"/>
      <c r="O82" s="27"/>
      <c r="P82" s="11"/>
      <c r="Q82" s="25"/>
      <c r="R82" s="28"/>
      <c r="S82" s="11"/>
    </row>
    <row r="83" spans="1:19">
      <c r="A83" s="9">
        <v>4320</v>
      </c>
      <c r="B83" s="21" t="s">
        <v>85</v>
      </c>
      <c r="C83" s="30">
        <v>2637.22</v>
      </c>
      <c r="D83" s="22">
        <f t="shared" si="7"/>
        <v>15373278</v>
      </c>
      <c r="E83" s="22">
        <f t="shared" si="8"/>
        <v>13855935.4614</v>
      </c>
      <c r="F83" s="30"/>
      <c r="G83" s="22">
        <v>15940479</v>
      </c>
      <c r="H83" s="22">
        <f t="shared" si="9"/>
        <v>14367153.7227</v>
      </c>
      <c r="I83" s="22">
        <f t="shared" si="10"/>
        <v>5447.8404238933426</v>
      </c>
      <c r="J83" s="22">
        <v>11636550</v>
      </c>
      <c r="K83" s="22">
        <f t="shared" si="11"/>
        <v>10488022.515000001</v>
      </c>
      <c r="L83" s="22">
        <f t="shared" si="12"/>
        <v>3976.9236222234026</v>
      </c>
      <c r="M83" s="22">
        <v>0</v>
      </c>
      <c r="N83" s="22"/>
      <c r="O83" s="27"/>
      <c r="P83" s="11"/>
      <c r="Q83" s="25"/>
      <c r="R83" s="28"/>
      <c r="S83" s="11"/>
    </row>
    <row r="84" spans="1:19">
      <c r="A84" s="9">
        <v>4400</v>
      </c>
      <c r="B84" s="21" t="s">
        <v>86</v>
      </c>
      <c r="C84" s="30">
        <v>5120.8</v>
      </c>
      <c r="D84" s="22">
        <f t="shared" si="7"/>
        <v>29850935</v>
      </c>
      <c r="E84" s="22">
        <f t="shared" si="8"/>
        <v>26904647.715500001</v>
      </c>
      <c r="F84" s="30"/>
      <c r="G84" s="22">
        <v>30657141</v>
      </c>
      <c r="H84" s="22">
        <f t="shared" si="9"/>
        <v>27631281.1833</v>
      </c>
      <c r="I84" s="22">
        <f t="shared" si="10"/>
        <v>5395.8914980667078</v>
      </c>
      <c r="J84" s="22">
        <v>22379713</v>
      </c>
      <c r="K84" s="22">
        <f t="shared" si="11"/>
        <v>20170835.326900002</v>
      </c>
      <c r="L84" s="22">
        <f t="shared" si="12"/>
        <v>3939.0008059092329</v>
      </c>
      <c r="M84" s="22">
        <v>0</v>
      </c>
      <c r="N84" s="22"/>
      <c r="O84" s="27"/>
      <c r="P84" s="11"/>
      <c r="Q84" s="25"/>
      <c r="R84" s="28"/>
      <c r="S84" s="11"/>
    </row>
    <row r="85" spans="1:19">
      <c r="A85" s="9">
        <v>4420</v>
      </c>
      <c r="B85" s="86" t="s">
        <v>87</v>
      </c>
      <c r="C85" s="30">
        <v>3063.64</v>
      </c>
      <c r="D85" s="22">
        <f t="shared" si="7"/>
        <v>17859030</v>
      </c>
      <c r="E85" s="22">
        <f t="shared" si="8"/>
        <v>16096343.739</v>
      </c>
      <c r="F85" s="30"/>
      <c r="G85" s="22">
        <v>18865184</v>
      </c>
      <c r="H85" s="22">
        <f t="shared" si="9"/>
        <v>17003190.339200001</v>
      </c>
      <c r="I85" s="22">
        <f t="shared" si="10"/>
        <v>5549.9961938086726</v>
      </c>
      <c r="J85" s="22">
        <v>13771584</v>
      </c>
      <c r="K85" s="22">
        <f t="shared" si="11"/>
        <v>12412328.6592</v>
      </c>
      <c r="L85" s="22">
        <f t="shared" si="12"/>
        <v>4051.4971273387214</v>
      </c>
      <c r="M85" s="22">
        <v>0</v>
      </c>
      <c r="N85" s="22"/>
      <c r="O85" s="27"/>
      <c r="P85" s="11"/>
      <c r="Q85" s="25"/>
      <c r="R85" s="28"/>
      <c r="S85" s="11"/>
    </row>
    <row r="86" spans="1:19">
      <c r="A86" s="9">
        <v>4500</v>
      </c>
      <c r="B86" s="86" t="s">
        <v>88</v>
      </c>
      <c r="C86" s="30">
        <v>12456.33</v>
      </c>
      <c r="D86" s="22">
        <f t="shared" si="7"/>
        <v>72612307</v>
      </c>
      <c r="E86" s="22">
        <f t="shared" si="8"/>
        <v>65445472.299099997</v>
      </c>
      <c r="F86" s="30"/>
      <c r="G86" s="22">
        <v>73774981</v>
      </c>
      <c r="H86" s="22">
        <f t="shared" si="9"/>
        <v>66493390.375299998</v>
      </c>
      <c r="I86" s="22">
        <f t="shared" si="10"/>
        <v>5338.1204877600385</v>
      </c>
      <c r="J86" s="22">
        <v>53855736</v>
      </c>
      <c r="K86" s="22">
        <f t="shared" si="11"/>
        <v>48540174.856799997</v>
      </c>
      <c r="L86" s="22">
        <f t="shared" si="12"/>
        <v>3896.8279466584459</v>
      </c>
      <c r="M86" s="22">
        <v>0</v>
      </c>
      <c r="N86" s="22"/>
      <c r="O86" s="27"/>
      <c r="P86" s="11"/>
      <c r="Q86" s="25"/>
      <c r="R86" s="28"/>
      <c r="S86" s="11"/>
    </row>
    <row r="87" spans="1:19">
      <c r="A87" s="9">
        <v>4520</v>
      </c>
      <c r="B87" s="87" t="s">
        <v>89</v>
      </c>
      <c r="C87" s="30">
        <v>3027.37</v>
      </c>
      <c r="D87" s="22">
        <f t="shared" si="7"/>
        <v>17647599</v>
      </c>
      <c r="E87" s="22">
        <f t="shared" si="8"/>
        <v>15905780.978699999</v>
      </c>
      <c r="F87" s="30"/>
      <c r="G87" s="22">
        <v>18624024</v>
      </c>
      <c r="H87" s="22">
        <f t="shared" si="9"/>
        <v>16785832.8312</v>
      </c>
      <c r="I87" s="22">
        <f t="shared" si="10"/>
        <v>5544.6915412387652</v>
      </c>
      <c r="J87" s="22">
        <v>13595538</v>
      </c>
      <c r="K87" s="22">
        <f t="shared" si="11"/>
        <v>12253658.3994</v>
      </c>
      <c r="L87" s="22">
        <f t="shared" si="12"/>
        <v>4047.6249680085352</v>
      </c>
      <c r="M87" s="22">
        <v>0</v>
      </c>
      <c r="N87" s="22"/>
      <c r="O87" s="27"/>
      <c r="P87" s="11"/>
      <c r="Q87" s="25"/>
      <c r="R87" s="28"/>
      <c r="S87" s="11"/>
    </row>
    <row r="88" spans="1:19">
      <c r="A88" s="9">
        <v>4600</v>
      </c>
      <c r="B88" s="86" t="s">
        <v>90</v>
      </c>
      <c r="C88" s="30">
        <v>1879.4</v>
      </c>
      <c r="D88" s="22">
        <f t="shared" si="7"/>
        <v>10955680</v>
      </c>
      <c r="E88" s="22">
        <f t="shared" si="8"/>
        <v>9874354.3839999996</v>
      </c>
      <c r="F88" s="30"/>
      <c r="G88" s="22">
        <v>11434565</v>
      </c>
      <c r="H88" s="22">
        <f t="shared" si="9"/>
        <v>10305973.4345</v>
      </c>
      <c r="I88" s="22">
        <f t="shared" si="10"/>
        <v>5483.650864371607</v>
      </c>
      <c r="J88" s="22">
        <v>9093585</v>
      </c>
      <c r="K88" s="22">
        <f t="shared" si="11"/>
        <v>8196048.1605000002</v>
      </c>
      <c r="L88" s="22">
        <f t="shared" si="12"/>
        <v>4360.9918912950943</v>
      </c>
      <c r="M88" s="22">
        <v>0</v>
      </c>
      <c r="N88" s="22"/>
      <c r="O88" s="27"/>
      <c r="P88" s="11"/>
      <c r="Q88" s="25"/>
      <c r="R88" s="28"/>
      <c r="S88" s="11"/>
    </row>
    <row r="89" spans="1:19">
      <c r="A89" s="9">
        <v>4620</v>
      </c>
      <c r="B89" s="86" t="s">
        <v>91</v>
      </c>
      <c r="C89" s="30">
        <v>1505.03</v>
      </c>
      <c r="D89" s="22">
        <f t="shared" si="7"/>
        <v>8773347</v>
      </c>
      <c r="E89" s="22">
        <f t="shared" si="8"/>
        <v>7907417.6511000004</v>
      </c>
      <c r="F89" s="30"/>
      <c r="G89" s="22">
        <v>9093090</v>
      </c>
      <c r="H89" s="22">
        <f t="shared" si="9"/>
        <v>8195602.017</v>
      </c>
      <c r="I89" s="22">
        <f t="shared" si="10"/>
        <v>5445.4741878899422</v>
      </c>
      <c r="J89" s="22">
        <v>7049900</v>
      </c>
      <c r="K89" s="22">
        <f t="shared" si="11"/>
        <v>6354074.8700000001</v>
      </c>
      <c r="L89" s="22">
        <f t="shared" si="12"/>
        <v>4221.8925004817183</v>
      </c>
      <c r="M89" s="22">
        <v>0</v>
      </c>
      <c r="N89" s="22"/>
      <c r="O89" s="27"/>
      <c r="P89" s="11"/>
      <c r="Q89" s="25"/>
      <c r="R89" s="28"/>
      <c r="S89" s="11"/>
    </row>
    <row r="90" spans="1:19">
      <c r="A90" s="9">
        <v>4700</v>
      </c>
      <c r="B90" s="87" t="s">
        <v>92</v>
      </c>
      <c r="C90" s="30">
        <v>2619.7199999999998</v>
      </c>
      <c r="D90" s="22">
        <f t="shared" si="7"/>
        <v>15271265</v>
      </c>
      <c r="E90" s="22">
        <f t="shared" si="8"/>
        <v>13763991.1445</v>
      </c>
      <c r="F90" s="30"/>
      <c r="G90" s="22">
        <v>16103703</v>
      </c>
      <c r="H90" s="22">
        <f t="shared" si="9"/>
        <v>14514267.513900001</v>
      </c>
      <c r="I90" s="22">
        <f t="shared" si="10"/>
        <v>5540.3888636571855</v>
      </c>
      <c r="J90" s="22">
        <v>11755703</v>
      </c>
      <c r="K90" s="22">
        <f t="shared" si="11"/>
        <v>10595415.1139</v>
      </c>
      <c r="L90" s="22">
        <f t="shared" si="12"/>
        <v>4044.4838051013089</v>
      </c>
      <c r="M90" s="22">
        <v>0</v>
      </c>
      <c r="N90" s="22"/>
      <c r="O90" s="27"/>
      <c r="P90" s="11"/>
      <c r="Q90" s="25"/>
      <c r="R90" s="28"/>
      <c r="S90" s="11"/>
    </row>
    <row r="91" spans="1:19">
      <c r="A91" s="9">
        <v>4720</v>
      </c>
      <c r="B91" s="21" t="s">
        <v>93</v>
      </c>
      <c r="C91" s="30">
        <v>1057.76</v>
      </c>
      <c r="D91" s="22">
        <f t="shared" si="7"/>
        <v>6166053</v>
      </c>
      <c r="E91" s="22">
        <f t="shared" si="8"/>
        <v>5557463.5689000003</v>
      </c>
      <c r="F91" s="30"/>
      <c r="G91" s="22">
        <v>6481424</v>
      </c>
      <c r="H91" s="22">
        <f t="shared" si="9"/>
        <v>5841707.4512</v>
      </c>
      <c r="I91" s="22">
        <f t="shared" si="10"/>
        <v>5522.7154091665407</v>
      </c>
      <c r="J91" s="22">
        <v>4731440</v>
      </c>
      <c r="K91" s="22">
        <f t="shared" si="11"/>
        <v>4264446.8719999995</v>
      </c>
      <c r="L91" s="22">
        <f t="shared" si="12"/>
        <v>4031.5826576917257</v>
      </c>
      <c r="M91" s="22">
        <v>0</v>
      </c>
      <c r="N91" s="22"/>
      <c r="O91" s="27"/>
      <c r="P91" s="11"/>
      <c r="Q91" s="25"/>
      <c r="R91" s="28"/>
      <c r="S91" s="11"/>
    </row>
    <row r="92" spans="1:19">
      <c r="A92" s="9">
        <v>4800</v>
      </c>
      <c r="B92" s="21" t="s">
        <v>94</v>
      </c>
      <c r="C92" s="30">
        <v>2068.19</v>
      </c>
      <c r="D92" s="22">
        <f t="shared" si="7"/>
        <v>12056203</v>
      </c>
      <c r="E92" s="22">
        <f t="shared" si="8"/>
        <v>10866255.763900001</v>
      </c>
      <c r="F92" s="30"/>
      <c r="G92" s="22">
        <v>12361081</v>
      </c>
      <c r="H92" s="22">
        <f t="shared" si="9"/>
        <v>11141042.305299999</v>
      </c>
      <c r="I92" s="22">
        <f t="shared" si="10"/>
        <v>5386.8562875267744</v>
      </c>
      <c r="J92" s="22">
        <v>9200377</v>
      </c>
      <c r="K92" s="22">
        <f t="shared" si="11"/>
        <v>8292299.7900999999</v>
      </c>
      <c r="L92" s="22">
        <f t="shared" si="12"/>
        <v>4009.4477732219957</v>
      </c>
      <c r="M92" s="22">
        <v>0</v>
      </c>
      <c r="N92" s="22"/>
      <c r="O92" s="27"/>
      <c r="P92" s="11"/>
      <c r="Q92" s="25"/>
      <c r="R92" s="28"/>
      <c r="S92" s="11"/>
    </row>
    <row r="93" spans="1:19">
      <c r="A93" s="9">
        <v>4820</v>
      </c>
      <c r="B93" s="21" t="s">
        <v>95</v>
      </c>
      <c r="C93" s="30">
        <v>1035.5</v>
      </c>
      <c r="D93" s="22">
        <f t="shared" si="7"/>
        <v>6036292</v>
      </c>
      <c r="E93" s="22">
        <f t="shared" si="8"/>
        <v>5440509.9796000002</v>
      </c>
      <c r="F93" s="30"/>
      <c r="G93" s="22">
        <v>6360990</v>
      </c>
      <c r="H93" s="22">
        <f t="shared" si="9"/>
        <v>5733160.2869999995</v>
      </c>
      <c r="I93" s="22">
        <f t="shared" si="10"/>
        <v>5536.6106103331722</v>
      </c>
      <c r="J93" s="22">
        <v>4643523</v>
      </c>
      <c r="K93" s="22">
        <f t="shared" si="11"/>
        <v>4185207.2799</v>
      </c>
      <c r="L93" s="22">
        <f t="shared" si="12"/>
        <v>4041.7260066634476</v>
      </c>
      <c r="M93" s="22">
        <v>0</v>
      </c>
      <c r="N93" s="22"/>
      <c r="O93" s="27"/>
      <c r="P93" s="11"/>
      <c r="Q93" s="25"/>
      <c r="R93" s="28"/>
      <c r="S93" s="11"/>
    </row>
    <row r="94" spans="1:19">
      <c r="A94" s="9">
        <v>4821</v>
      </c>
      <c r="B94" s="21" t="s">
        <v>96</v>
      </c>
      <c r="C94" s="30">
        <v>1518.91</v>
      </c>
      <c r="D94" s="22">
        <f t="shared" si="7"/>
        <v>8854258</v>
      </c>
      <c r="E94" s="22">
        <f t="shared" si="8"/>
        <v>7980342.7353999997</v>
      </c>
      <c r="F94" s="30"/>
      <c r="G94" s="22">
        <v>9120079</v>
      </c>
      <c r="H94" s="22">
        <f t="shared" si="9"/>
        <v>8219927.2027000003</v>
      </c>
      <c r="I94" s="22">
        <f t="shared" si="10"/>
        <v>5411.7276222422661</v>
      </c>
      <c r="J94" s="22">
        <v>7036230</v>
      </c>
      <c r="K94" s="22">
        <f t="shared" si="11"/>
        <v>6341754.0990000004</v>
      </c>
      <c r="L94" s="22">
        <f t="shared" si="12"/>
        <v>4175.2007024774348</v>
      </c>
      <c r="M94" s="22">
        <v>0</v>
      </c>
      <c r="N94" s="22"/>
      <c r="O94" s="27"/>
      <c r="P94" s="11"/>
      <c r="Q94" s="25"/>
      <c r="R94" s="28"/>
      <c r="S94" s="11"/>
    </row>
    <row r="95" spans="1:19">
      <c r="A95" s="9">
        <v>4911</v>
      </c>
      <c r="B95" s="21" t="s">
        <v>97</v>
      </c>
      <c r="C95" s="30">
        <v>1142.81</v>
      </c>
      <c r="D95" s="22">
        <f t="shared" si="7"/>
        <v>6661839</v>
      </c>
      <c r="E95" s="22">
        <f t="shared" si="8"/>
        <v>6004315.4907</v>
      </c>
      <c r="F95" s="30"/>
      <c r="G95" s="22">
        <v>6941942</v>
      </c>
      <c r="H95" s="22">
        <f t="shared" si="9"/>
        <v>6256772.3245999999</v>
      </c>
      <c r="I95" s="22">
        <f t="shared" si="10"/>
        <v>5474.901623716979</v>
      </c>
      <c r="J95" s="22">
        <v>5270284</v>
      </c>
      <c r="K95" s="22">
        <f t="shared" si="11"/>
        <v>4750106.9692000002</v>
      </c>
      <c r="L95" s="22">
        <f t="shared" si="12"/>
        <v>4156.51505429599</v>
      </c>
      <c r="M95" s="22">
        <v>118405</v>
      </c>
      <c r="N95" s="22"/>
      <c r="O95" s="27"/>
      <c r="P95" s="11"/>
      <c r="Q95" s="25"/>
      <c r="R95" s="28"/>
      <c r="S95" s="11"/>
    </row>
    <row r="96" spans="1:19">
      <c r="A96" s="9">
        <v>5000</v>
      </c>
      <c r="B96" s="21" t="s">
        <v>98</v>
      </c>
      <c r="C96" s="30">
        <v>2964.73</v>
      </c>
      <c r="D96" s="22">
        <f t="shared" si="7"/>
        <v>17282449</v>
      </c>
      <c r="E96" s="22">
        <f t="shared" si="8"/>
        <v>15576671.2837</v>
      </c>
      <c r="F96" s="30"/>
      <c r="G96" s="22">
        <v>17869178</v>
      </c>
      <c r="H96" s="22">
        <f t="shared" si="9"/>
        <v>16105490.1314</v>
      </c>
      <c r="I96" s="22">
        <f t="shared" si="10"/>
        <v>5432.3631937478285</v>
      </c>
      <c r="J96" s="22">
        <v>14981104</v>
      </c>
      <c r="K96" s="22">
        <f t="shared" si="11"/>
        <v>13502469.0352</v>
      </c>
      <c r="L96" s="22">
        <f t="shared" si="12"/>
        <v>4554.3671886478696</v>
      </c>
      <c r="M96" s="22">
        <v>0</v>
      </c>
      <c r="N96" s="22"/>
      <c r="O96" s="27"/>
      <c r="P96" s="11"/>
      <c r="Q96" s="25"/>
      <c r="R96" s="28"/>
      <c r="S96" s="11"/>
    </row>
    <row r="97" spans="1:19">
      <c r="A97" s="9">
        <v>5020</v>
      </c>
      <c r="B97" s="21" t="s">
        <v>99</v>
      </c>
      <c r="C97" s="30">
        <v>814.95</v>
      </c>
      <c r="D97" s="22">
        <f t="shared" si="7"/>
        <v>4750629</v>
      </c>
      <c r="E97" s="22">
        <f t="shared" si="8"/>
        <v>4281741.9177000001</v>
      </c>
      <c r="F97" s="30"/>
      <c r="G97" s="22">
        <v>5018490</v>
      </c>
      <c r="H97" s="22">
        <f t="shared" si="9"/>
        <v>4523165.0369999995</v>
      </c>
      <c r="I97" s="22">
        <f t="shared" si="10"/>
        <v>5550.236256212037</v>
      </c>
      <c r="J97" s="22">
        <v>3663498</v>
      </c>
      <c r="K97" s="22">
        <f t="shared" si="11"/>
        <v>3301910.7473999998</v>
      </c>
      <c r="L97" s="22">
        <f t="shared" si="12"/>
        <v>4051.6727988220132</v>
      </c>
      <c r="M97" s="22">
        <v>0</v>
      </c>
      <c r="N97" s="22"/>
      <c r="O97" s="27"/>
      <c r="P97" s="11"/>
      <c r="Q97" s="25"/>
      <c r="R97" s="28"/>
      <c r="S97" s="11"/>
    </row>
    <row r="98" spans="1:19">
      <c r="A98" s="9">
        <v>5100</v>
      </c>
      <c r="B98" s="21" t="s">
        <v>100</v>
      </c>
      <c r="C98" s="30">
        <v>1608.67</v>
      </c>
      <c r="D98" s="22">
        <f t="shared" si="7"/>
        <v>9377500</v>
      </c>
      <c r="E98" s="22">
        <f t="shared" si="8"/>
        <v>8451940.75</v>
      </c>
      <c r="F98" s="30"/>
      <c r="G98" s="22">
        <v>9623501</v>
      </c>
      <c r="H98" s="22">
        <f t="shared" si="9"/>
        <v>8673661.4513000008</v>
      </c>
      <c r="I98" s="22">
        <f t="shared" si="10"/>
        <v>5391.8214744478364</v>
      </c>
      <c r="J98" s="22">
        <v>7938320</v>
      </c>
      <c r="K98" s="22">
        <f t="shared" si="11"/>
        <v>7154807.8159999996</v>
      </c>
      <c r="L98" s="22">
        <f t="shared" si="12"/>
        <v>4447.6541590257784</v>
      </c>
      <c r="M98" s="22">
        <v>0</v>
      </c>
      <c r="N98" s="22"/>
      <c r="O98" s="27"/>
      <c r="P98" s="11"/>
      <c r="Q98" s="25"/>
      <c r="R98" s="28"/>
      <c r="S98" s="11"/>
    </row>
    <row r="99" spans="1:19">
      <c r="A99" s="9">
        <v>5130</v>
      </c>
      <c r="B99" s="21" t="s">
        <v>101</v>
      </c>
      <c r="C99" s="30">
        <v>850.99</v>
      </c>
      <c r="D99" s="22">
        <f t="shared" si="7"/>
        <v>4960719</v>
      </c>
      <c r="E99" s="22">
        <f t="shared" si="8"/>
        <v>4471096.0346999997</v>
      </c>
      <c r="F99" s="30"/>
      <c r="G99" s="22">
        <v>5222751</v>
      </c>
      <c r="H99" s="22">
        <f t="shared" si="9"/>
        <v>4707265.4763000002</v>
      </c>
      <c r="I99" s="22">
        <f t="shared" si="10"/>
        <v>5531.5167937343567</v>
      </c>
      <c r="J99" s="22">
        <v>3812608</v>
      </c>
      <c r="K99" s="22">
        <f t="shared" si="11"/>
        <v>3436303.5904000001</v>
      </c>
      <c r="L99" s="22">
        <f t="shared" si="12"/>
        <v>4038.007015828623</v>
      </c>
      <c r="M99" s="22">
        <v>0</v>
      </c>
      <c r="N99" s="22"/>
      <c r="O99" s="27"/>
      <c r="P99" s="11"/>
      <c r="Q99" s="25"/>
      <c r="R99" s="28"/>
      <c r="S99" s="11"/>
    </row>
    <row r="100" spans="1:19">
      <c r="A100" s="7">
        <v>5131</v>
      </c>
      <c r="B100" s="85" t="s">
        <v>102</v>
      </c>
      <c r="C100" s="30">
        <v>891.64</v>
      </c>
      <c r="D100" s="22">
        <f t="shared" si="7"/>
        <v>5197682</v>
      </c>
      <c r="E100" s="22">
        <f t="shared" si="8"/>
        <v>4684670.7866000002</v>
      </c>
      <c r="F100" s="30"/>
      <c r="G100" s="22">
        <v>5375770</v>
      </c>
      <c r="H100" s="22">
        <f t="shared" si="9"/>
        <v>4845181.5010000002</v>
      </c>
      <c r="I100" s="22">
        <f t="shared" si="10"/>
        <v>5434.0109248127046</v>
      </c>
      <c r="J100" s="22">
        <v>4805948</v>
      </c>
      <c r="K100" s="22">
        <f t="shared" si="11"/>
        <v>4331600.9324000003</v>
      </c>
      <c r="L100" s="22">
        <f t="shared" si="12"/>
        <v>4858.0154910053388</v>
      </c>
      <c r="M100" s="22">
        <v>0</v>
      </c>
      <c r="N100" s="22"/>
      <c r="O100" s="27"/>
      <c r="P100" s="11"/>
      <c r="Q100" s="25"/>
      <c r="R100" s="28"/>
      <c r="S100" s="11"/>
    </row>
    <row r="101" spans="1:19">
      <c r="A101" s="9">
        <v>5200</v>
      </c>
      <c r="B101" s="21" t="s">
        <v>103</v>
      </c>
      <c r="C101" s="30">
        <v>1326.3</v>
      </c>
      <c r="D101" s="22">
        <f t="shared" si="7"/>
        <v>7731467</v>
      </c>
      <c r="E101" s="22">
        <f t="shared" si="8"/>
        <v>6968371.2071000002</v>
      </c>
      <c r="F101" s="30"/>
      <c r="G101" s="22">
        <v>8156430</v>
      </c>
      <c r="H101" s="22">
        <f t="shared" si="9"/>
        <v>7351390.3590000002</v>
      </c>
      <c r="I101" s="22">
        <f t="shared" si="10"/>
        <v>5542.7809387016514</v>
      </c>
      <c r="J101" s="22">
        <v>6201533</v>
      </c>
      <c r="K101" s="22">
        <f t="shared" si="11"/>
        <v>5589441.6929000001</v>
      </c>
      <c r="L101" s="22">
        <f t="shared" si="12"/>
        <v>4214.31176423132</v>
      </c>
      <c r="M101" s="22">
        <v>0</v>
      </c>
      <c r="N101" s="22"/>
      <c r="O101" s="27"/>
      <c r="P101" s="11"/>
      <c r="Q101" s="25"/>
      <c r="R101" s="28"/>
      <c r="S101" s="11"/>
    </row>
    <row r="102" spans="1:19">
      <c r="A102" s="9">
        <v>5321</v>
      </c>
      <c r="B102" s="21" t="s">
        <v>104</v>
      </c>
      <c r="C102" s="30">
        <v>4535.6000000000004</v>
      </c>
      <c r="D102" s="22">
        <f t="shared" si="7"/>
        <v>26439600</v>
      </c>
      <c r="E102" s="22">
        <f t="shared" si="8"/>
        <v>23830011.48</v>
      </c>
      <c r="F102" s="30"/>
      <c r="G102" s="22">
        <v>27372304</v>
      </c>
      <c r="H102" s="22">
        <f t="shared" si="9"/>
        <v>24670657.595199998</v>
      </c>
      <c r="I102" s="22">
        <f t="shared" si="10"/>
        <v>5439.3371538936408</v>
      </c>
      <c r="J102" s="22">
        <v>19981782</v>
      </c>
      <c r="K102" s="22">
        <f t="shared" si="11"/>
        <v>18009580.116599999</v>
      </c>
      <c r="L102" s="22">
        <f t="shared" si="12"/>
        <v>3970.716138239703</v>
      </c>
      <c r="M102" s="22">
        <v>0</v>
      </c>
      <c r="N102" s="22"/>
      <c r="O102" s="27"/>
      <c r="P102" s="11"/>
      <c r="Q102" s="25"/>
      <c r="R102" s="28"/>
      <c r="S102" s="11"/>
    </row>
    <row r="103" spans="1:19">
      <c r="A103" s="9">
        <v>5411</v>
      </c>
      <c r="B103" s="21" t="s">
        <v>105</v>
      </c>
      <c r="C103" s="30">
        <v>1262.0899999999999</v>
      </c>
      <c r="D103" s="22">
        <f t="shared" si="7"/>
        <v>7357164</v>
      </c>
      <c r="E103" s="22">
        <f t="shared" si="8"/>
        <v>6631011.9132000003</v>
      </c>
      <c r="F103" s="30"/>
      <c r="G103" s="22">
        <v>7766679</v>
      </c>
      <c r="H103" s="22">
        <f t="shared" si="9"/>
        <v>7000107.7827000003</v>
      </c>
      <c r="I103" s="22">
        <f t="shared" si="10"/>
        <v>5546.4410483404517</v>
      </c>
      <c r="J103" s="22">
        <v>5898796</v>
      </c>
      <c r="K103" s="22">
        <f t="shared" si="11"/>
        <v>5316584.8348000003</v>
      </c>
      <c r="L103" s="22">
        <f t="shared" si="12"/>
        <v>4212.5243324960984</v>
      </c>
      <c r="M103" s="22">
        <v>0</v>
      </c>
      <c r="N103" s="22"/>
      <c r="O103" s="27"/>
      <c r="P103" s="11"/>
      <c r="Q103" s="25"/>
      <c r="R103" s="28"/>
      <c r="S103" s="11"/>
    </row>
    <row r="104" spans="1:19">
      <c r="A104" s="9">
        <v>5412</v>
      </c>
      <c r="B104" s="21" t="s">
        <v>106</v>
      </c>
      <c r="C104" s="30">
        <v>3924.94</v>
      </c>
      <c r="D104" s="22">
        <f t="shared" si="7"/>
        <v>22879849</v>
      </c>
      <c r="E104" s="22">
        <f t="shared" si="8"/>
        <v>20621607.903700002</v>
      </c>
      <c r="F104" s="30"/>
      <c r="G104" s="22">
        <v>23823046</v>
      </c>
      <c r="H104" s="22">
        <f t="shared" si="9"/>
        <v>21471711.3598</v>
      </c>
      <c r="I104" s="22">
        <f t="shared" si="10"/>
        <v>5470.5833362548219</v>
      </c>
      <c r="J104" s="22">
        <v>18846962</v>
      </c>
      <c r="K104" s="22">
        <f t="shared" si="11"/>
        <v>16986766.8506</v>
      </c>
      <c r="L104" s="22">
        <f t="shared" si="12"/>
        <v>4327.9048471059432</v>
      </c>
      <c r="M104" s="22">
        <v>0</v>
      </c>
      <c r="N104" s="22"/>
      <c r="O104" s="27"/>
      <c r="P104" s="11"/>
      <c r="Q104" s="25"/>
      <c r="R104" s="28"/>
      <c r="S104" s="11"/>
    </row>
    <row r="105" spans="1:19">
      <c r="A105" s="9">
        <v>5500</v>
      </c>
      <c r="B105" s="21" t="s">
        <v>107</v>
      </c>
      <c r="C105" s="30">
        <v>3000.26</v>
      </c>
      <c r="D105" s="22">
        <f t="shared" si="7"/>
        <v>17489566</v>
      </c>
      <c r="E105" s="22">
        <f t="shared" si="8"/>
        <v>15763345.8358</v>
      </c>
      <c r="F105" s="30"/>
      <c r="G105" s="22">
        <v>18457538</v>
      </c>
      <c r="H105" s="22">
        <f t="shared" si="9"/>
        <v>16635778.999399999</v>
      </c>
      <c r="I105" s="22">
        <f t="shared" si="10"/>
        <v>5544.7791189430245</v>
      </c>
      <c r="J105" s="22">
        <v>15442636</v>
      </c>
      <c r="K105" s="22">
        <f t="shared" si="11"/>
        <v>13918447.8268</v>
      </c>
      <c r="L105" s="22">
        <f t="shared" si="12"/>
        <v>4639.080555285208</v>
      </c>
      <c r="M105" s="22">
        <v>0</v>
      </c>
      <c r="N105" s="22"/>
      <c r="O105" s="27"/>
      <c r="P105" s="11"/>
      <c r="Q105" s="25"/>
      <c r="R105" s="28"/>
      <c r="S105" s="11"/>
    </row>
    <row r="106" spans="1:19">
      <c r="A106" s="9">
        <v>5520</v>
      </c>
      <c r="B106" s="21" t="s">
        <v>108</v>
      </c>
      <c r="C106" s="30">
        <v>2922.11</v>
      </c>
      <c r="D106" s="22">
        <f t="shared" si="7"/>
        <v>17034002</v>
      </c>
      <c r="E106" s="22">
        <f t="shared" si="8"/>
        <v>15352746.002599999</v>
      </c>
      <c r="F106" s="30"/>
      <c r="G106" s="22">
        <v>18048901</v>
      </c>
      <c r="H106" s="22">
        <f t="shared" si="9"/>
        <v>16267474.4713</v>
      </c>
      <c r="I106" s="22">
        <f t="shared" si="10"/>
        <v>5567.0301498916879</v>
      </c>
      <c r="J106" s="22">
        <v>13640403</v>
      </c>
      <c r="K106" s="22">
        <f t="shared" si="11"/>
        <v>12294095.2239</v>
      </c>
      <c r="L106" s="22">
        <f t="shared" si="12"/>
        <v>4207.2664012990608</v>
      </c>
      <c r="M106" s="22">
        <v>0</v>
      </c>
      <c r="N106" s="22"/>
      <c r="O106" s="27"/>
      <c r="P106" s="11"/>
      <c r="Q106" s="25"/>
      <c r="R106" s="28"/>
      <c r="S106" s="11"/>
    </row>
    <row r="107" spans="1:19">
      <c r="A107" s="9">
        <v>5530</v>
      </c>
      <c r="B107" s="21" t="s">
        <v>109</v>
      </c>
      <c r="C107" s="30">
        <v>1732.13</v>
      </c>
      <c r="D107" s="22">
        <f t="shared" si="7"/>
        <v>10097192</v>
      </c>
      <c r="E107" s="22">
        <f t="shared" si="8"/>
        <v>9100599.1495999992</v>
      </c>
      <c r="F107" s="30"/>
      <c r="G107" s="22">
        <v>10407025</v>
      </c>
      <c r="H107" s="22">
        <f t="shared" si="9"/>
        <v>9379851.6325000003</v>
      </c>
      <c r="I107" s="22">
        <f t="shared" si="10"/>
        <v>5415.2122718849041</v>
      </c>
      <c r="J107" s="22">
        <v>7739294</v>
      </c>
      <c r="K107" s="22">
        <f t="shared" si="11"/>
        <v>6975425.6821999997</v>
      </c>
      <c r="L107" s="22">
        <f t="shared" si="12"/>
        <v>4027.0797701096335</v>
      </c>
      <c r="M107" s="22">
        <v>0</v>
      </c>
      <c r="N107" s="22"/>
      <c r="O107" s="27"/>
      <c r="P107" s="11"/>
      <c r="Q107" s="25"/>
      <c r="R107" s="28"/>
      <c r="S107" s="11"/>
    </row>
    <row r="108" spans="1:19">
      <c r="A108" s="9">
        <v>5600</v>
      </c>
      <c r="B108" s="21" t="s">
        <v>110</v>
      </c>
      <c r="C108" s="30">
        <v>946.22</v>
      </c>
      <c r="D108" s="22">
        <f t="shared" si="7"/>
        <v>5515848</v>
      </c>
      <c r="E108" s="22">
        <f t="shared" si="8"/>
        <v>4971433.8024000004</v>
      </c>
      <c r="F108" s="30"/>
      <c r="G108" s="22">
        <v>5737074</v>
      </c>
      <c r="H108" s="22">
        <f t="shared" si="9"/>
        <v>5170824.7961999997</v>
      </c>
      <c r="I108" s="22">
        <f t="shared" si="10"/>
        <v>5464.7172921730671</v>
      </c>
      <c r="J108" s="22">
        <v>4188064</v>
      </c>
      <c r="K108" s="22">
        <f t="shared" si="11"/>
        <v>3774702.0831999998</v>
      </c>
      <c r="L108" s="22">
        <f t="shared" si="12"/>
        <v>3989.2436042358008</v>
      </c>
      <c r="M108" s="22">
        <v>0</v>
      </c>
      <c r="N108" s="22"/>
      <c r="O108" s="27"/>
      <c r="P108" s="11"/>
      <c r="Q108" s="25"/>
      <c r="R108" s="28"/>
      <c r="S108" s="11"/>
    </row>
    <row r="109" spans="1:19">
      <c r="A109" s="9">
        <v>5620</v>
      </c>
      <c r="B109" s="21" t="s">
        <v>111</v>
      </c>
      <c r="C109" s="30">
        <v>605.03</v>
      </c>
      <c r="D109" s="22">
        <f t="shared" si="7"/>
        <v>3526932</v>
      </c>
      <c r="E109" s="22">
        <f t="shared" si="8"/>
        <v>3178823.8116000001</v>
      </c>
      <c r="F109" s="30"/>
      <c r="G109" s="22">
        <v>3647309</v>
      </c>
      <c r="H109" s="22">
        <f t="shared" si="9"/>
        <v>3287319.6017</v>
      </c>
      <c r="I109" s="22">
        <f t="shared" si="10"/>
        <v>5433.3166978496938</v>
      </c>
      <c r="J109" s="22">
        <v>3036995</v>
      </c>
      <c r="K109" s="22">
        <f t="shared" si="11"/>
        <v>2737243.5935</v>
      </c>
      <c r="L109" s="22">
        <f t="shared" si="12"/>
        <v>4524.1452382526486</v>
      </c>
      <c r="M109" s="22">
        <v>0</v>
      </c>
      <c r="N109" s="22"/>
      <c r="O109" s="27"/>
      <c r="P109" s="11"/>
      <c r="Q109" s="25"/>
      <c r="R109" s="28"/>
      <c r="S109" s="11"/>
    </row>
    <row r="110" spans="1:19">
      <c r="A110" s="9">
        <v>5711</v>
      </c>
      <c r="B110" s="21" t="s">
        <v>112</v>
      </c>
      <c r="C110" s="30">
        <v>2203.8200000000002</v>
      </c>
      <c r="D110" s="22">
        <f t="shared" si="7"/>
        <v>12846838</v>
      </c>
      <c r="E110" s="22">
        <f t="shared" si="8"/>
        <v>11578855.089399999</v>
      </c>
      <c r="F110" s="30"/>
      <c r="G110" s="22">
        <v>13262474</v>
      </c>
      <c r="H110" s="22">
        <f t="shared" si="9"/>
        <v>11953467.816199999</v>
      </c>
      <c r="I110" s="22">
        <f t="shared" si="10"/>
        <v>5423.9764664083268</v>
      </c>
      <c r="J110" s="22">
        <v>11332492</v>
      </c>
      <c r="K110" s="22">
        <f t="shared" si="11"/>
        <v>10213975.0396</v>
      </c>
      <c r="L110" s="22">
        <f t="shared" si="12"/>
        <v>4634.6684573150251</v>
      </c>
      <c r="M110" s="22">
        <v>0</v>
      </c>
      <c r="N110" s="22"/>
      <c r="O110" s="27"/>
      <c r="P110" s="11"/>
      <c r="Q110" s="25"/>
      <c r="R110" s="28"/>
      <c r="S110" s="11"/>
    </row>
    <row r="111" spans="1:19">
      <c r="A111" s="9">
        <v>5712</v>
      </c>
      <c r="B111" s="21" t="s">
        <v>113</v>
      </c>
      <c r="C111" s="30">
        <v>1506.43</v>
      </c>
      <c r="D111" s="22">
        <f t="shared" si="7"/>
        <v>8781508</v>
      </c>
      <c r="E111" s="22">
        <f t="shared" si="8"/>
        <v>7914773.1603999995</v>
      </c>
      <c r="F111" s="30"/>
      <c r="G111" s="22">
        <v>9284585</v>
      </c>
      <c r="H111" s="22">
        <f t="shared" si="9"/>
        <v>8368196.4605</v>
      </c>
      <c r="I111" s="22">
        <f t="shared" si="10"/>
        <v>5554.9852701419914</v>
      </c>
      <c r="J111" s="22">
        <v>6777747</v>
      </c>
      <c r="K111" s="22">
        <f t="shared" si="11"/>
        <v>6108783.3711000001</v>
      </c>
      <c r="L111" s="22">
        <f t="shared" si="12"/>
        <v>4055.1392172885562</v>
      </c>
      <c r="M111" s="22">
        <v>0</v>
      </c>
      <c r="N111" s="22"/>
      <c r="O111" s="27"/>
      <c r="P111" s="11"/>
      <c r="Q111" s="25"/>
      <c r="R111" s="28"/>
      <c r="S111" s="11"/>
    </row>
    <row r="112" spans="1:19">
      <c r="A112" s="9">
        <v>5720</v>
      </c>
      <c r="B112" s="21" t="s">
        <v>114</v>
      </c>
      <c r="C112" s="30">
        <v>2146.25</v>
      </c>
      <c r="D112" s="22">
        <f t="shared" si="7"/>
        <v>12511242</v>
      </c>
      <c r="E112" s="22">
        <f t="shared" si="8"/>
        <v>11276382.4146</v>
      </c>
      <c r="F112" s="30"/>
      <c r="G112" s="22">
        <v>13213976</v>
      </c>
      <c r="H112" s="22">
        <f t="shared" si="9"/>
        <v>11909756.5688</v>
      </c>
      <c r="I112" s="22">
        <f t="shared" si="10"/>
        <v>5549.100323261503</v>
      </c>
      <c r="J112" s="22">
        <v>9646202</v>
      </c>
      <c r="K112" s="22">
        <f t="shared" si="11"/>
        <v>8694121.8626000006</v>
      </c>
      <c r="L112" s="22">
        <f t="shared" si="12"/>
        <v>4050.8430344088529</v>
      </c>
      <c r="M112" s="22">
        <v>0</v>
      </c>
      <c r="N112" s="22"/>
      <c r="O112" s="27"/>
      <c r="P112" s="11"/>
      <c r="Q112" s="25"/>
      <c r="R112" s="28"/>
      <c r="S112" s="11"/>
    </row>
    <row r="113" spans="1:19">
      <c r="A113" s="9">
        <v>5800</v>
      </c>
      <c r="B113" s="21" t="s">
        <v>115</v>
      </c>
      <c r="C113" s="30">
        <v>3340.09</v>
      </c>
      <c r="D113" s="22">
        <f t="shared" si="7"/>
        <v>19470554</v>
      </c>
      <c r="E113" s="22">
        <f t="shared" si="8"/>
        <v>17548810.3202</v>
      </c>
      <c r="F113" s="30"/>
      <c r="G113" s="22">
        <v>20054368</v>
      </c>
      <c r="H113" s="22">
        <f t="shared" si="9"/>
        <v>18075001.878399998</v>
      </c>
      <c r="I113" s="22">
        <f t="shared" si="10"/>
        <v>5411.5313893936982</v>
      </c>
      <c r="J113" s="22">
        <v>17381227</v>
      </c>
      <c r="K113" s="22">
        <f t="shared" si="11"/>
        <v>15665699.895099999</v>
      </c>
      <c r="L113" s="22">
        <f t="shared" si="12"/>
        <v>4690.2029271965721</v>
      </c>
      <c r="M113" s="22">
        <v>0</v>
      </c>
      <c r="N113" s="22"/>
      <c r="O113" s="27"/>
      <c r="P113" s="11"/>
      <c r="Q113" s="25"/>
      <c r="R113" s="28"/>
      <c r="S113" s="11"/>
    </row>
    <row r="114" spans="1:19">
      <c r="A114" s="9">
        <v>5820</v>
      </c>
      <c r="B114" s="21" t="s">
        <v>116</v>
      </c>
      <c r="C114" s="30">
        <v>2201.3200000000002</v>
      </c>
      <c r="D114" s="22">
        <f t="shared" si="7"/>
        <v>12832265</v>
      </c>
      <c r="E114" s="22">
        <f t="shared" si="8"/>
        <v>11565720.444499999</v>
      </c>
      <c r="F114" s="30"/>
      <c r="G114" s="22">
        <v>13257811</v>
      </c>
      <c r="H114" s="22">
        <f t="shared" si="9"/>
        <v>11949265.054299999</v>
      </c>
      <c r="I114" s="22">
        <f t="shared" si="10"/>
        <v>5428.227179283338</v>
      </c>
      <c r="J114" s="22">
        <v>11305391</v>
      </c>
      <c r="K114" s="22">
        <f t="shared" si="11"/>
        <v>10189548.908299999</v>
      </c>
      <c r="L114" s="22">
        <f t="shared" si="12"/>
        <v>4628.8358386331829</v>
      </c>
      <c r="M114" s="22">
        <v>0</v>
      </c>
      <c r="N114" s="22"/>
      <c r="O114" s="27"/>
      <c r="P114" s="11"/>
      <c r="Q114" s="25"/>
      <c r="R114" s="28"/>
      <c r="S114" s="11"/>
    </row>
    <row r="115" spans="1:19">
      <c r="A115" s="9">
        <v>5900</v>
      </c>
      <c r="B115" s="21" t="s">
        <v>117</v>
      </c>
      <c r="C115" s="30">
        <v>2180.89</v>
      </c>
      <c r="D115" s="22">
        <f t="shared" si="7"/>
        <v>12713171</v>
      </c>
      <c r="E115" s="22">
        <f t="shared" si="8"/>
        <v>11458381.022299999</v>
      </c>
      <c r="F115" s="30"/>
      <c r="G115" s="22">
        <v>13121229</v>
      </c>
      <c r="H115" s="22">
        <f t="shared" si="9"/>
        <v>11826163.697699999</v>
      </c>
      <c r="I115" s="22">
        <f t="shared" si="10"/>
        <v>5422.6319061025542</v>
      </c>
      <c r="J115" s="22">
        <v>11271864</v>
      </c>
      <c r="K115" s="22">
        <f t="shared" si="11"/>
        <v>10159331.0232</v>
      </c>
      <c r="L115" s="22">
        <f t="shared" si="12"/>
        <v>4658.3417885358731</v>
      </c>
      <c r="M115" s="22">
        <v>0</v>
      </c>
      <c r="N115" s="22"/>
      <c r="O115" s="27"/>
      <c r="P115" s="11"/>
      <c r="Q115" s="25"/>
      <c r="R115" s="28"/>
      <c r="S115" s="11"/>
    </row>
    <row r="116" spans="1:19">
      <c r="A116" s="9">
        <v>5920</v>
      </c>
      <c r="B116" s="21" t="s">
        <v>118</v>
      </c>
      <c r="C116" s="30">
        <v>713.43</v>
      </c>
      <c r="D116" s="22">
        <f t="shared" si="7"/>
        <v>4158833</v>
      </c>
      <c r="E116" s="22">
        <f t="shared" si="8"/>
        <v>3748356.1828999999</v>
      </c>
      <c r="F116" s="30"/>
      <c r="G116" s="22">
        <v>4306608</v>
      </c>
      <c r="H116" s="22">
        <f t="shared" si="9"/>
        <v>3881545.7903999998</v>
      </c>
      <c r="I116" s="22">
        <f t="shared" si="10"/>
        <v>5440.6820436482903</v>
      </c>
      <c r="J116" s="22">
        <v>3143824</v>
      </c>
      <c r="K116" s="22">
        <f t="shared" si="11"/>
        <v>2833528.5712000001</v>
      </c>
      <c r="L116" s="22">
        <f t="shared" si="12"/>
        <v>3971.6980939966083</v>
      </c>
      <c r="M116" s="22">
        <v>0</v>
      </c>
      <c r="N116" s="22"/>
      <c r="O116" s="27"/>
      <c r="P116" s="11"/>
      <c r="Q116" s="25"/>
      <c r="R116" s="28"/>
      <c r="S116" s="11"/>
    </row>
    <row r="117" spans="1:19">
      <c r="A117" s="7">
        <v>5921</v>
      </c>
      <c r="B117" s="85" t="s">
        <v>119</v>
      </c>
      <c r="C117" s="30">
        <v>1205.01</v>
      </c>
      <c r="D117" s="22">
        <f t="shared" si="7"/>
        <v>7024425</v>
      </c>
      <c r="E117" s="22">
        <f t="shared" si="8"/>
        <v>6331114.2524999995</v>
      </c>
      <c r="F117" s="30"/>
      <c r="G117" s="22">
        <v>7210966</v>
      </c>
      <c r="H117" s="22">
        <f t="shared" si="9"/>
        <v>6499243.6557999998</v>
      </c>
      <c r="I117" s="22">
        <f t="shared" si="10"/>
        <v>5393.518440344893</v>
      </c>
      <c r="J117" s="22">
        <v>6051253</v>
      </c>
      <c r="K117" s="22">
        <f t="shared" si="11"/>
        <v>5453994.3289000001</v>
      </c>
      <c r="L117" s="22">
        <f t="shared" si="12"/>
        <v>4526.0988115451328</v>
      </c>
      <c r="M117" s="22">
        <v>0</v>
      </c>
      <c r="N117" s="22"/>
      <c r="O117" s="27"/>
      <c r="P117" s="11"/>
      <c r="Q117" s="25"/>
      <c r="R117" s="28"/>
      <c r="S117" s="11"/>
    </row>
    <row r="118" spans="1:19">
      <c r="A118" s="7">
        <v>6000</v>
      </c>
      <c r="B118" s="85" t="s">
        <v>120</v>
      </c>
      <c r="C118" s="30">
        <v>860.96</v>
      </c>
      <c r="D118" s="22">
        <f t="shared" si="7"/>
        <v>5018837</v>
      </c>
      <c r="E118" s="22">
        <f t="shared" si="8"/>
        <v>4523477.7880999995</v>
      </c>
      <c r="F118" s="30"/>
      <c r="G118" s="22">
        <v>5302437</v>
      </c>
      <c r="H118" s="22">
        <f t="shared" si="9"/>
        <v>4779086.4681000002</v>
      </c>
      <c r="I118" s="22">
        <f t="shared" si="10"/>
        <v>5550.88095625813</v>
      </c>
      <c r="J118" s="22">
        <v>3870779</v>
      </c>
      <c r="K118" s="22">
        <f t="shared" si="11"/>
        <v>3488733.1126999999</v>
      </c>
      <c r="L118" s="22">
        <f t="shared" si="12"/>
        <v>4052.1430875998881</v>
      </c>
      <c r="M118" s="22">
        <v>0</v>
      </c>
      <c r="N118" s="22"/>
      <c r="O118" s="27"/>
      <c r="P118" s="11"/>
      <c r="Q118" s="25"/>
      <c r="R118" s="28"/>
      <c r="S118" s="11"/>
    </row>
    <row r="119" spans="1:19">
      <c r="A119" s="9">
        <v>6100</v>
      </c>
      <c r="B119" s="21" t="s">
        <v>121</v>
      </c>
      <c r="C119" s="30">
        <v>17795.95</v>
      </c>
      <c r="D119" s="22">
        <f t="shared" si="7"/>
        <v>103738821</v>
      </c>
      <c r="E119" s="22">
        <f t="shared" si="8"/>
        <v>93499799.367300004</v>
      </c>
      <c r="F119" s="30"/>
      <c r="G119" s="22">
        <v>105741511</v>
      </c>
      <c r="H119" s="22">
        <f t="shared" si="9"/>
        <v>95304823.864299998</v>
      </c>
      <c r="I119" s="22">
        <f t="shared" si="10"/>
        <v>5355.4220968422587</v>
      </c>
      <c r="J119" s="22">
        <v>77191303</v>
      </c>
      <c r="K119" s="22">
        <f t="shared" si="11"/>
        <v>69572521.393899992</v>
      </c>
      <c r="L119" s="22">
        <f t="shared" si="12"/>
        <v>3909.458129175458</v>
      </c>
      <c r="M119" s="22">
        <v>0</v>
      </c>
      <c r="N119" s="22"/>
      <c r="O119" s="27"/>
      <c r="P119" s="11"/>
      <c r="Q119" s="25"/>
      <c r="R119" s="28"/>
      <c r="S119" s="11"/>
    </row>
    <row r="120" spans="1:19">
      <c r="A120" s="7">
        <v>6120</v>
      </c>
      <c r="B120" s="85" t="s">
        <v>122</v>
      </c>
      <c r="C120" s="30">
        <v>3994.61</v>
      </c>
      <c r="D120" s="22">
        <f t="shared" si="7"/>
        <v>23285980</v>
      </c>
      <c r="E120" s="22">
        <f t="shared" si="8"/>
        <v>20987653.774</v>
      </c>
      <c r="F120" s="30"/>
      <c r="G120" s="22">
        <v>23994835</v>
      </c>
      <c r="H120" s="22">
        <f t="shared" si="9"/>
        <v>21626544.785500001</v>
      </c>
      <c r="I120" s="22">
        <f t="shared" si="10"/>
        <v>5413.9314690295178</v>
      </c>
      <c r="J120" s="22">
        <v>18236140</v>
      </c>
      <c r="K120" s="22">
        <f t="shared" si="11"/>
        <v>16436232.981999999</v>
      </c>
      <c r="L120" s="22">
        <f t="shared" si="12"/>
        <v>4114.6026726013297</v>
      </c>
      <c r="M120" s="22">
        <v>0</v>
      </c>
      <c r="N120" s="22"/>
      <c r="O120" s="27"/>
      <c r="P120" s="11"/>
      <c r="Q120" s="25"/>
      <c r="R120" s="28"/>
      <c r="S120" s="11"/>
    </row>
    <row r="121" spans="1:19">
      <c r="A121" s="9">
        <v>6200</v>
      </c>
      <c r="B121" s="21" t="s">
        <v>123</v>
      </c>
      <c r="C121" s="30">
        <v>3653.55</v>
      </c>
      <c r="D121" s="22">
        <f t="shared" si="7"/>
        <v>21297822</v>
      </c>
      <c r="E121" s="22">
        <f t="shared" si="8"/>
        <v>19195726.968600001</v>
      </c>
      <c r="F121" s="30"/>
      <c r="G121" s="22">
        <v>22467200</v>
      </c>
      <c r="H121" s="22">
        <f t="shared" si="9"/>
        <v>20249687.359999999</v>
      </c>
      <c r="I121" s="22">
        <f t="shared" si="10"/>
        <v>5542.4689302185543</v>
      </c>
      <c r="J121" s="22">
        <v>19597541</v>
      </c>
      <c r="K121" s="22">
        <f t="shared" si="11"/>
        <v>17663263.703299999</v>
      </c>
      <c r="L121" s="22">
        <f t="shared" si="12"/>
        <v>4834.5482348127161</v>
      </c>
      <c r="M121" s="22">
        <v>0</v>
      </c>
      <c r="N121" s="22"/>
      <c r="O121" s="27"/>
      <c r="P121" s="11"/>
      <c r="Q121" s="25"/>
      <c r="R121" s="28"/>
      <c r="S121" s="11"/>
    </row>
    <row r="122" spans="1:19">
      <c r="A122" s="9">
        <v>6220</v>
      </c>
      <c r="B122" s="21" t="s">
        <v>124</v>
      </c>
      <c r="C122" s="30">
        <v>1574.33</v>
      </c>
      <c r="D122" s="22">
        <f t="shared" si="7"/>
        <v>9177321</v>
      </c>
      <c r="E122" s="22">
        <f t="shared" si="8"/>
        <v>8271519.4172999999</v>
      </c>
      <c r="F122" s="30"/>
      <c r="G122" s="22">
        <v>9686519</v>
      </c>
      <c r="H122" s="22">
        <f t="shared" si="9"/>
        <v>8730459.5746999998</v>
      </c>
      <c r="I122" s="22">
        <f t="shared" si="10"/>
        <v>5545.5079778064319</v>
      </c>
      <c r="J122" s="22">
        <v>7138337</v>
      </c>
      <c r="K122" s="22">
        <f t="shared" si="11"/>
        <v>6433783.1381000001</v>
      </c>
      <c r="L122" s="22">
        <f t="shared" si="12"/>
        <v>4086.6801357402833</v>
      </c>
      <c r="M122" s="22">
        <v>0</v>
      </c>
      <c r="N122" s="22"/>
      <c r="O122" s="27"/>
      <c r="P122" s="11"/>
      <c r="Q122" s="25"/>
      <c r="R122" s="28"/>
      <c r="S122" s="11"/>
    </row>
    <row r="123" spans="1:19">
      <c r="A123" s="9">
        <v>6312</v>
      </c>
      <c r="B123" s="21" t="s">
        <v>125</v>
      </c>
      <c r="C123" s="30">
        <v>687.7</v>
      </c>
      <c r="D123" s="22">
        <f t="shared" si="7"/>
        <v>4008844</v>
      </c>
      <c r="E123" s="22">
        <f t="shared" si="8"/>
        <v>3613171.0971999997</v>
      </c>
      <c r="F123" s="30"/>
      <c r="G123" s="22">
        <v>4230070</v>
      </c>
      <c r="H123" s="22">
        <f t="shared" si="9"/>
        <v>3812562.091</v>
      </c>
      <c r="I123" s="22">
        <f t="shared" si="10"/>
        <v>5543.9320793950847</v>
      </c>
      <c r="J123" s="22">
        <v>3087951</v>
      </c>
      <c r="K123" s="22">
        <f t="shared" si="11"/>
        <v>2783170.2363</v>
      </c>
      <c r="L123" s="22">
        <f t="shared" si="12"/>
        <v>4047.0702868983567</v>
      </c>
      <c r="M123" s="22">
        <v>100686</v>
      </c>
      <c r="N123" s="22"/>
      <c r="O123" s="27"/>
      <c r="P123" s="11"/>
      <c r="Q123" s="25"/>
      <c r="R123" s="28"/>
      <c r="S123" s="11"/>
    </row>
    <row r="124" spans="1:19">
      <c r="A124" s="9">
        <v>6400</v>
      </c>
      <c r="B124" s="21" t="s">
        <v>126</v>
      </c>
      <c r="C124" s="30">
        <v>3269.22</v>
      </c>
      <c r="D124" s="22">
        <f t="shared" si="7"/>
        <v>19057428</v>
      </c>
      <c r="E124" s="22">
        <f t="shared" si="8"/>
        <v>17176459.856399998</v>
      </c>
      <c r="F124" s="30"/>
      <c r="G124" s="22">
        <v>19837402</v>
      </c>
      <c r="H124" s="22">
        <f t="shared" si="9"/>
        <v>17879450.422600001</v>
      </c>
      <c r="I124" s="22">
        <f t="shared" si="10"/>
        <v>5469.0263801763122</v>
      </c>
      <c r="J124" s="22">
        <v>14481303</v>
      </c>
      <c r="K124" s="22">
        <f t="shared" si="11"/>
        <v>13051998.3939</v>
      </c>
      <c r="L124" s="22">
        <f t="shared" si="12"/>
        <v>3992.3891307100776</v>
      </c>
      <c r="M124" s="22">
        <v>0</v>
      </c>
      <c r="N124" s="22"/>
      <c r="O124" s="27"/>
      <c r="P124" s="11"/>
      <c r="Q124" s="25"/>
      <c r="R124" s="28"/>
      <c r="S124" s="11"/>
    </row>
    <row r="125" spans="1:19">
      <c r="A125" s="9">
        <v>6500</v>
      </c>
      <c r="B125" s="21" t="s">
        <v>127</v>
      </c>
      <c r="C125" s="30">
        <v>2458.52</v>
      </c>
      <c r="D125" s="22">
        <f t="shared" si="7"/>
        <v>14331574</v>
      </c>
      <c r="E125" s="22">
        <f t="shared" si="8"/>
        <v>12917047.646199999</v>
      </c>
      <c r="F125" s="30"/>
      <c r="G125" s="22">
        <v>14796177</v>
      </c>
      <c r="H125" s="22">
        <f t="shared" si="9"/>
        <v>13335794.3301</v>
      </c>
      <c r="I125" s="22">
        <f t="shared" si="10"/>
        <v>5424.3180165709455</v>
      </c>
      <c r="J125" s="22">
        <v>10801209</v>
      </c>
      <c r="K125" s="22">
        <f t="shared" si="11"/>
        <v>9735129.6717000008</v>
      </c>
      <c r="L125" s="22">
        <f t="shared" si="12"/>
        <v>3959.7520751102293</v>
      </c>
      <c r="M125" s="22">
        <v>0</v>
      </c>
      <c r="N125" s="22"/>
      <c r="O125" s="27"/>
      <c r="P125" s="11"/>
      <c r="Q125" s="25"/>
      <c r="R125" s="28"/>
      <c r="S125" s="11"/>
    </row>
    <row r="126" spans="1:19">
      <c r="A126" s="9">
        <v>6600</v>
      </c>
      <c r="B126" s="21" t="s">
        <v>128</v>
      </c>
      <c r="C126" s="30">
        <v>2354.0500000000002</v>
      </c>
      <c r="D126" s="22">
        <f t="shared" si="7"/>
        <v>13722581</v>
      </c>
      <c r="E126" s="22">
        <f t="shared" si="8"/>
        <v>12368162.2553</v>
      </c>
      <c r="F126" s="30"/>
      <c r="G126" s="22">
        <v>14132388</v>
      </c>
      <c r="H126" s="22">
        <f t="shared" si="9"/>
        <v>12737521.304400001</v>
      </c>
      <c r="I126" s="22">
        <f t="shared" si="10"/>
        <v>5410.8966693145858</v>
      </c>
      <c r="J126" s="22">
        <v>11139441</v>
      </c>
      <c r="K126" s="22">
        <f t="shared" si="11"/>
        <v>10039978.1733</v>
      </c>
      <c r="L126" s="22">
        <f t="shared" si="12"/>
        <v>4264.980851426265</v>
      </c>
      <c r="M126" s="22">
        <v>0</v>
      </c>
      <c r="N126" s="22"/>
      <c r="O126" s="27"/>
      <c r="P126" s="11"/>
      <c r="Q126" s="25"/>
      <c r="R126" s="28"/>
      <c r="S126" s="11"/>
    </row>
    <row r="127" spans="1:19">
      <c r="A127" s="9">
        <v>6711</v>
      </c>
      <c r="B127" s="21" t="s">
        <v>129</v>
      </c>
      <c r="C127" s="30">
        <v>3092.97</v>
      </c>
      <c r="D127" s="22">
        <f t="shared" si="7"/>
        <v>18030005</v>
      </c>
      <c r="E127" s="22">
        <f t="shared" si="8"/>
        <v>16250443.5065</v>
      </c>
      <c r="F127" s="30"/>
      <c r="G127" s="22">
        <v>19037034</v>
      </c>
      <c r="H127" s="22">
        <f t="shared" si="9"/>
        <v>17158078.744199999</v>
      </c>
      <c r="I127" s="22">
        <f t="shared" si="10"/>
        <v>5547.4442830677308</v>
      </c>
      <c r="J127" s="22">
        <v>13897035</v>
      </c>
      <c r="K127" s="22">
        <f t="shared" si="11"/>
        <v>12525397.645500001</v>
      </c>
      <c r="L127" s="22">
        <f t="shared" si="12"/>
        <v>4049.6343790919414</v>
      </c>
      <c r="M127" s="22">
        <v>0</v>
      </c>
      <c r="N127" s="22"/>
      <c r="O127" s="27"/>
      <c r="P127" s="11"/>
      <c r="Q127" s="25"/>
      <c r="R127" s="28"/>
      <c r="S127" s="11"/>
    </row>
    <row r="128" spans="1:19">
      <c r="A128" s="9">
        <v>6811</v>
      </c>
      <c r="B128" s="21" t="s">
        <v>130</v>
      </c>
      <c r="C128" s="30">
        <v>903.33</v>
      </c>
      <c r="D128" s="22">
        <f t="shared" si="7"/>
        <v>5265827</v>
      </c>
      <c r="E128" s="22">
        <f t="shared" si="8"/>
        <v>4746089.8750999998</v>
      </c>
      <c r="F128" s="30"/>
      <c r="G128" s="22">
        <v>5560212</v>
      </c>
      <c r="H128" s="22">
        <f t="shared" si="9"/>
        <v>5011419.0756000001</v>
      </c>
      <c r="I128" s="22">
        <f t="shared" si="10"/>
        <v>5547.7168649330806</v>
      </c>
      <c r="J128" s="22">
        <v>4079679</v>
      </c>
      <c r="K128" s="22">
        <f t="shared" si="11"/>
        <v>3677014.6826999998</v>
      </c>
      <c r="L128" s="22">
        <f t="shared" si="12"/>
        <v>4070.5109790442025</v>
      </c>
      <c r="M128" s="22">
        <v>0</v>
      </c>
      <c r="N128" s="22"/>
      <c r="O128" s="27"/>
      <c r="P128" s="11"/>
      <c r="Q128" s="25"/>
      <c r="R128" s="28"/>
      <c r="S128" s="11"/>
    </row>
    <row r="129" spans="1:19">
      <c r="A129" s="7">
        <v>6812</v>
      </c>
      <c r="B129" s="85" t="s">
        <v>131</v>
      </c>
      <c r="C129" s="30">
        <v>606.05999999999995</v>
      </c>
      <c r="D129" s="22">
        <f t="shared" si="7"/>
        <v>3532936</v>
      </c>
      <c r="E129" s="22">
        <f t="shared" si="8"/>
        <v>3184235.2168000001</v>
      </c>
      <c r="F129" s="30"/>
      <c r="G129" s="22">
        <v>3722974</v>
      </c>
      <c r="H129" s="22">
        <f t="shared" si="9"/>
        <v>3355516.4662000001</v>
      </c>
      <c r="I129" s="22">
        <f t="shared" si="10"/>
        <v>5536.6077058377068</v>
      </c>
      <c r="J129" s="22">
        <v>2717771</v>
      </c>
      <c r="K129" s="22">
        <f t="shared" si="11"/>
        <v>2449527.0022999998</v>
      </c>
      <c r="L129" s="22">
        <f t="shared" si="12"/>
        <v>4041.7235955185956</v>
      </c>
      <c r="M129" s="22">
        <v>637825</v>
      </c>
      <c r="N129" s="22"/>
      <c r="O129" s="27"/>
      <c r="P129" s="11"/>
      <c r="Q129" s="25"/>
      <c r="R129" s="28"/>
      <c r="S129" s="11"/>
    </row>
    <row r="130" spans="1:19">
      <c r="A130" s="9">
        <v>6900</v>
      </c>
      <c r="B130" s="21" t="s">
        <v>132</v>
      </c>
      <c r="C130" s="30">
        <v>2089.15</v>
      </c>
      <c r="D130" s="22">
        <f t="shared" si="7"/>
        <v>12178387</v>
      </c>
      <c r="E130" s="22">
        <f t="shared" si="8"/>
        <v>10976380.2031</v>
      </c>
      <c r="F130" s="30"/>
      <c r="G130" s="22">
        <v>12628708</v>
      </c>
      <c r="H130" s="22">
        <f t="shared" si="9"/>
        <v>11382254.520400001</v>
      </c>
      <c r="I130" s="22">
        <f t="shared" si="10"/>
        <v>5448.2705982815978</v>
      </c>
      <c r="J130" s="22">
        <v>10224918</v>
      </c>
      <c r="K130" s="22">
        <f t="shared" si="11"/>
        <v>9215718.5933999997</v>
      </c>
      <c r="L130" s="22">
        <f t="shared" si="12"/>
        <v>4411.2287740947268</v>
      </c>
      <c r="M130" s="22">
        <v>0</v>
      </c>
      <c r="N130" s="22"/>
      <c r="O130" s="27"/>
      <c r="P130" s="11"/>
      <c r="Q130" s="25"/>
      <c r="R130" s="28"/>
      <c r="S130" s="11"/>
    </row>
    <row r="131" spans="1:19">
      <c r="A131" s="9">
        <v>6920</v>
      </c>
      <c r="B131" s="21" t="s">
        <v>133</v>
      </c>
      <c r="C131" s="30">
        <v>1520.85</v>
      </c>
      <c r="D131" s="22">
        <f t="shared" si="7"/>
        <v>8865567</v>
      </c>
      <c r="E131" s="22">
        <f t="shared" si="8"/>
        <v>7990535.5371000003</v>
      </c>
      <c r="F131" s="30"/>
      <c r="G131" s="22">
        <v>9173651</v>
      </c>
      <c r="H131" s="22">
        <f t="shared" si="9"/>
        <v>8268211.6463000001</v>
      </c>
      <c r="I131" s="22">
        <f t="shared" si="10"/>
        <v>5436.5727364960385</v>
      </c>
      <c r="J131" s="22">
        <v>6942760</v>
      </c>
      <c r="K131" s="22">
        <f t="shared" si="11"/>
        <v>6257509.5879999995</v>
      </c>
      <c r="L131" s="22">
        <f t="shared" si="12"/>
        <v>4114.4817621724696</v>
      </c>
      <c r="M131" s="22">
        <v>0</v>
      </c>
      <c r="N131" s="22"/>
      <c r="O131" s="27"/>
      <c r="P131" s="11"/>
      <c r="Q131" s="25"/>
      <c r="R131" s="28"/>
      <c r="S131" s="11"/>
    </row>
    <row r="132" spans="1:19">
      <c r="A132" s="9">
        <v>7011</v>
      </c>
      <c r="B132" s="21" t="s">
        <v>134</v>
      </c>
      <c r="C132" s="30">
        <v>1171.4100000000001</v>
      </c>
      <c r="D132" s="22">
        <f t="shared" si="7"/>
        <v>6828559</v>
      </c>
      <c r="E132" s="22">
        <f t="shared" si="8"/>
        <v>6154580.2266999995</v>
      </c>
      <c r="F132" s="30"/>
      <c r="G132" s="22">
        <v>7066690</v>
      </c>
      <c r="H132" s="22">
        <f t="shared" si="9"/>
        <v>6369207.6969999997</v>
      </c>
      <c r="I132" s="22">
        <f t="shared" si="10"/>
        <v>5437.2147215748537</v>
      </c>
      <c r="J132" s="22">
        <v>5994970</v>
      </c>
      <c r="K132" s="22">
        <f t="shared" si="11"/>
        <v>5403266.4610000001</v>
      </c>
      <c r="L132" s="22">
        <f t="shared" si="12"/>
        <v>4612.6176667434966</v>
      </c>
      <c r="M132" s="22">
        <v>0</v>
      </c>
      <c r="N132" s="22"/>
      <c r="O132" s="27"/>
      <c r="P132" s="11"/>
      <c r="Q132" s="25"/>
      <c r="R132" s="28"/>
      <c r="S132" s="11"/>
    </row>
    <row r="133" spans="1:19">
      <c r="A133" s="9">
        <v>7012</v>
      </c>
      <c r="B133" s="21" t="s">
        <v>135</v>
      </c>
      <c r="C133" s="30">
        <v>2410.02</v>
      </c>
      <c r="D133" s="22">
        <f t="shared" si="7"/>
        <v>14048850</v>
      </c>
      <c r="E133" s="22">
        <f t="shared" si="8"/>
        <v>12662228.504999999</v>
      </c>
      <c r="F133" s="30"/>
      <c r="G133" s="22">
        <v>14520448</v>
      </c>
      <c r="H133" s="22">
        <f t="shared" si="9"/>
        <v>13087279.782399999</v>
      </c>
      <c r="I133" s="22">
        <f t="shared" si="10"/>
        <v>5430.3614834731661</v>
      </c>
      <c r="J133" s="22">
        <v>12325463</v>
      </c>
      <c r="K133" s="22">
        <f t="shared" si="11"/>
        <v>11108939.801899999</v>
      </c>
      <c r="L133" s="22">
        <f t="shared" si="12"/>
        <v>4609.4803370511445</v>
      </c>
      <c r="M133" s="22">
        <v>0</v>
      </c>
      <c r="N133" s="22"/>
      <c r="O133" s="27"/>
      <c r="P133" s="11"/>
      <c r="Q133" s="25"/>
      <c r="R133" s="28"/>
      <c r="S133" s="11"/>
    </row>
    <row r="134" spans="1:19">
      <c r="A134" s="9">
        <v>7100</v>
      </c>
      <c r="B134" s="21" t="s">
        <v>136</v>
      </c>
      <c r="C134" s="30">
        <v>2782.49</v>
      </c>
      <c r="D134" s="22">
        <f t="shared" si="7"/>
        <v>16220108</v>
      </c>
      <c r="E134" s="22">
        <f t="shared" ref="E134:E151" si="13">SUM(D134*90.13%)</f>
        <v>14619183.340399999</v>
      </c>
      <c r="F134" s="30"/>
      <c r="G134" s="22">
        <v>16680631</v>
      </c>
      <c r="H134" s="22">
        <f t="shared" ref="H134:H151" si="14">SUM(G134*90.13%)</f>
        <v>15034252.7203</v>
      </c>
      <c r="I134" s="22">
        <f t="shared" ref="I134:I151" si="15">H134/C134</f>
        <v>5403.1650501169825</v>
      </c>
      <c r="J134" s="22">
        <v>12599473</v>
      </c>
      <c r="K134" s="22">
        <f t="shared" ref="K134:K151" si="16">SUM(J134*90.13%)</f>
        <v>11355905.014900001</v>
      </c>
      <c r="L134" s="22">
        <f t="shared" ref="L134:L151" si="17">K134/C134</f>
        <v>4081.2024535218461</v>
      </c>
      <c r="M134" s="22">
        <v>0</v>
      </c>
      <c r="N134" s="22"/>
      <c r="O134" s="27"/>
      <c r="P134" s="11"/>
      <c r="Q134" s="25"/>
      <c r="R134" s="28"/>
      <c r="S134" s="11"/>
    </row>
    <row r="135" spans="1:19">
      <c r="A135" s="9">
        <v>7200</v>
      </c>
      <c r="B135" s="21" t="s">
        <v>137</v>
      </c>
      <c r="C135" s="30">
        <v>1617.05</v>
      </c>
      <c r="D135" s="22">
        <f t="shared" ref="D135:D151" si="18">ROUND(C135*$D$2,0)</f>
        <v>9426350</v>
      </c>
      <c r="E135" s="22">
        <f t="shared" si="13"/>
        <v>8495969.2550000008</v>
      </c>
      <c r="F135" s="30"/>
      <c r="G135" s="22">
        <v>9975188</v>
      </c>
      <c r="H135" s="22">
        <f t="shared" si="14"/>
        <v>8990636.9443999995</v>
      </c>
      <c r="I135" s="22">
        <f t="shared" si="15"/>
        <v>5559.9004015954979</v>
      </c>
      <c r="J135" s="22">
        <v>7281887</v>
      </c>
      <c r="K135" s="22">
        <f t="shared" si="16"/>
        <v>6563164.7531000003</v>
      </c>
      <c r="L135" s="22">
        <f t="shared" si="17"/>
        <v>4058.7271593951955</v>
      </c>
      <c r="M135" s="22">
        <v>0</v>
      </c>
      <c r="N135" s="22"/>
      <c r="O135" s="27"/>
      <c r="P135" s="11"/>
      <c r="Q135" s="25"/>
      <c r="R135" s="28"/>
      <c r="S135" s="11"/>
    </row>
    <row r="136" spans="1:19">
      <c r="A136" s="9">
        <v>7300</v>
      </c>
      <c r="B136" s="21" t="s">
        <v>138</v>
      </c>
      <c r="C136" s="30">
        <v>2691.9</v>
      </c>
      <c r="D136" s="22">
        <f t="shared" si="18"/>
        <v>15692027</v>
      </c>
      <c r="E136" s="22">
        <f t="shared" si="13"/>
        <v>14143223.9351</v>
      </c>
      <c r="F136" s="30"/>
      <c r="G136" s="22">
        <v>16111452</v>
      </c>
      <c r="H136" s="22">
        <f t="shared" si="14"/>
        <v>14521251.6876</v>
      </c>
      <c r="I136" s="22">
        <f t="shared" si="15"/>
        <v>5394.4246396968683</v>
      </c>
      <c r="J136" s="22">
        <v>13814873</v>
      </c>
      <c r="K136" s="22">
        <f t="shared" si="16"/>
        <v>12451345.0349</v>
      </c>
      <c r="L136" s="22">
        <f t="shared" si="17"/>
        <v>4625.4857293733048</v>
      </c>
      <c r="M136" s="22">
        <v>0</v>
      </c>
      <c r="N136" s="22"/>
      <c r="O136" s="27"/>
      <c r="P136" s="11"/>
      <c r="Q136" s="25"/>
      <c r="R136" s="28"/>
      <c r="S136" s="11"/>
    </row>
    <row r="137" spans="1:19">
      <c r="A137" s="9">
        <v>7320</v>
      </c>
      <c r="B137" s="21" t="s">
        <v>139</v>
      </c>
      <c r="C137" s="30">
        <v>2002.72</v>
      </c>
      <c r="D137" s="22">
        <f t="shared" si="18"/>
        <v>11674556</v>
      </c>
      <c r="E137" s="22">
        <f t="shared" si="13"/>
        <v>10522277.322799999</v>
      </c>
      <c r="F137" s="30"/>
      <c r="G137" s="22">
        <v>12059879</v>
      </c>
      <c r="H137" s="22">
        <f t="shared" si="14"/>
        <v>10869568.9427</v>
      </c>
      <c r="I137" s="22">
        <f t="shared" si="15"/>
        <v>5427.4032029939281</v>
      </c>
      <c r="J137" s="22">
        <v>9691260</v>
      </c>
      <c r="K137" s="22">
        <f t="shared" si="16"/>
        <v>8734732.6380000003</v>
      </c>
      <c r="L137" s="22">
        <f t="shared" si="17"/>
        <v>4361.4347677159067</v>
      </c>
      <c r="M137" s="22">
        <v>0</v>
      </c>
      <c r="N137" s="22"/>
      <c r="O137" s="27"/>
      <c r="P137" s="11"/>
      <c r="Q137" s="25"/>
      <c r="R137" s="28"/>
      <c r="S137" s="11"/>
    </row>
    <row r="138" spans="1:19">
      <c r="A138" s="9">
        <v>7400</v>
      </c>
      <c r="B138" s="21" t="s">
        <v>140</v>
      </c>
      <c r="C138" s="30">
        <v>1662.5</v>
      </c>
      <c r="D138" s="22">
        <f t="shared" si="18"/>
        <v>9691294</v>
      </c>
      <c r="E138" s="22">
        <f t="shared" si="13"/>
        <v>8734763.2821999993</v>
      </c>
      <c r="F138" s="30"/>
      <c r="G138" s="22">
        <v>10219438</v>
      </c>
      <c r="H138" s="22">
        <f t="shared" si="14"/>
        <v>9210779.4693999998</v>
      </c>
      <c r="I138" s="22">
        <f t="shared" si="15"/>
        <v>5540.3184778345867</v>
      </c>
      <c r="J138" s="22">
        <v>7586016</v>
      </c>
      <c r="K138" s="22">
        <f t="shared" si="16"/>
        <v>6837276.2208000002</v>
      </c>
      <c r="L138" s="22">
        <f t="shared" si="17"/>
        <v>4112.6473508571426</v>
      </c>
      <c r="M138" s="22">
        <v>0</v>
      </c>
      <c r="N138" s="22"/>
      <c r="O138" s="27"/>
      <c r="P138" s="11"/>
      <c r="Q138" s="25"/>
      <c r="R138" s="28"/>
      <c r="S138" s="11"/>
    </row>
    <row r="139" spans="1:19">
      <c r="A139" s="9">
        <v>7500</v>
      </c>
      <c r="B139" s="21" t="s">
        <v>141</v>
      </c>
      <c r="C139" s="30">
        <v>6726.2</v>
      </c>
      <c r="D139" s="22">
        <f t="shared" si="18"/>
        <v>39209374</v>
      </c>
      <c r="E139" s="22">
        <f t="shared" si="13"/>
        <v>35339408.786200002</v>
      </c>
      <c r="F139" s="30"/>
      <c r="G139" s="22">
        <v>41411721</v>
      </c>
      <c r="H139" s="22">
        <f t="shared" si="14"/>
        <v>37324384.1373</v>
      </c>
      <c r="I139" s="22">
        <f t="shared" si="15"/>
        <v>5549.104120796289</v>
      </c>
      <c r="J139" s="22">
        <v>30230556</v>
      </c>
      <c r="K139" s="22">
        <f t="shared" si="16"/>
        <v>27246800.1228</v>
      </c>
      <c r="L139" s="22">
        <f t="shared" si="17"/>
        <v>4050.8459639618209</v>
      </c>
      <c r="M139" s="22">
        <v>0</v>
      </c>
      <c r="N139" s="22"/>
      <c r="O139" s="27"/>
      <c r="P139" s="11"/>
      <c r="Q139" s="25"/>
      <c r="R139" s="28"/>
      <c r="S139" s="11"/>
    </row>
    <row r="140" spans="1:19">
      <c r="A140" s="9">
        <v>7611</v>
      </c>
      <c r="B140" s="21" t="s">
        <v>142</v>
      </c>
      <c r="C140" s="30">
        <v>498.35</v>
      </c>
      <c r="D140" s="22">
        <f t="shared" si="18"/>
        <v>2905057</v>
      </c>
      <c r="E140" s="22">
        <f t="shared" si="13"/>
        <v>2618327.8741000001</v>
      </c>
      <c r="F140" s="30"/>
      <c r="G140" s="22">
        <v>3071195</v>
      </c>
      <c r="H140" s="22">
        <f t="shared" si="14"/>
        <v>2768068.0534999999</v>
      </c>
      <c r="I140" s="22">
        <f t="shared" si="15"/>
        <v>5554.4658442861437</v>
      </c>
      <c r="J140" s="22">
        <v>2241972</v>
      </c>
      <c r="K140" s="22">
        <f t="shared" si="16"/>
        <v>2020689.3636</v>
      </c>
      <c r="L140" s="22">
        <f t="shared" si="17"/>
        <v>4054.759433329989</v>
      </c>
      <c r="M140" s="22">
        <v>637229</v>
      </c>
      <c r="N140" s="22"/>
      <c r="O140" s="27"/>
      <c r="P140" s="11"/>
      <c r="Q140" s="25"/>
      <c r="R140" s="28"/>
      <c r="S140" s="11"/>
    </row>
    <row r="141" spans="1:19">
      <c r="A141" s="9">
        <v>7612</v>
      </c>
      <c r="B141" s="21" t="s">
        <v>143</v>
      </c>
      <c r="C141" s="30">
        <v>697.65</v>
      </c>
      <c r="D141" s="22">
        <f t="shared" si="18"/>
        <v>4066846</v>
      </c>
      <c r="E141" s="22">
        <f t="shared" si="13"/>
        <v>3665448.2998000002</v>
      </c>
      <c r="F141" s="30"/>
      <c r="G141" s="22">
        <v>4295650</v>
      </c>
      <c r="H141" s="22">
        <f t="shared" si="14"/>
        <v>3871669.3449999997</v>
      </c>
      <c r="I141" s="22">
        <f t="shared" si="15"/>
        <v>5549.5869633770517</v>
      </c>
      <c r="J141" s="22">
        <v>3135824</v>
      </c>
      <c r="K141" s="22">
        <f t="shared" si="16"/>
        <v>2826318.1711999997</v>
      </c>
      <c r="L141" s="22">
        <f t="shared" si="17"/>
        <v>4051.1978373109723</v>
      </c>
      <c r="M141" s="22">
        <v>0</v>
      </c>
      <c r="N141" s="22"/>
      <c r="O141" s="27"/>
      <c r="P141" s="11"/>
      <c r="Q141" s="25"/>
      <c r="R141" s="28"/>
      <c r="S141" s="11"/>
    </row>
    <row r="142" spans="1:19">
      <c r="A142" s="9">
        <v>7613</v>
      </c>
      <c r="B142" s="21" t="s">
        <v>144</v>
      </c>
      <c r="C142" s="30">
        <v>1735.13</v>
      </c>
      <c r="D142" s="22">
        <f t="shared" si="18"/>
        <v>10114680</v>
      </c>
      <c r="E142" s="22">
        <f t="shared" si="13"/>
        <v>9116361.0840000007</v>
      </c>
      <c r="F142" s="30"/>
      <c r="G142" s="22">
        <v>10676634</v>
      </c>
      <c r="H142" s="22">
        <f t="shared" si="14"/>
        <v>9622850.2241999991</v>
      </c>
      <c r="I142" s="22">
        <f t="shared" si="15"/>
        <v>5545.8958257882687</v>
      </c>
      <c r="J142" s="22">
        <v>7793943</v>
      </c>
      <c r="K142" s="22">
        <f t="shared" si="16"/>
        <v>7024680.8258999996</v>
      </c>
      <c r="L142" s="22">
        <f t="shared" si="17"/>
        <v>4048.5040463250589</v>
      </c>
      <c r="M142" s="22">
        <v>0</v>
      </c>
      <c r="N142" s="22"/>
      <c r="O142" s="27"/>
      <c r="P142" s="11"/>
      <c r="Q142" s="25"/>
      <c r="R142" s="28"/>
      <c r="S142" s="11"/>
    </row>
    <row r="143" spans="1:19">
      <c r="A143" s="7">
        <v>7620</v>
      </c>
      <c r="B143" s="85" t="s">
        <v>145</v>
      </c>
      <c r="C143" s="30">
        <v>3747.96</v>
      </c>
      <c r="D143" s="22">
        <f t="shared" si="18"/>
        <v>21848171</v>
      </c>
      <c r="E143" s="22">
        <f t="shared" si="13"/>
        <v>19691756.522300001</v>
      </c>
      <c r="F143" s="30"/>
      <c r="G143" s="22">
        <v>23085170</v>
      </c>
      <c r="H143" s="22">
        <f t="shared" si="14"/>
        <v>20806663.721000001</v>
      </c>
      <c r="I143" s="22">
        <f t="shared" si="15"/>
        <v>5551.4636551617414</v>
      </c>
      <c r="J143" s="22">
        <v>18085850</v>
      </c>
      <c r="K143" s="22">
        <f t="shared" si="16"/>
        <v>16300776.605</v>
      </c>
      <c r="L143" s="22">
        <f t="shared" si="17"/>
        <v>4349.2397477561126</v>
      </c>
      <c r="M143" s="22">
        <v>0</v>
      </c>
      <c r="N143" s="22"/>
      <c r="O143" s="27"/>
      <c r="P143" s="11"/>
      <c r="Q143" s="25"/>
      <c r="R143" s="28"/>
      <c r="S143" s="11"/>
    </row>
    <row r="144" spans="1:19">
      <c r="A144" s="9">
        <v>7700</v>
      </c>
      <c r="B144" s="21" t="s">
        <v>146</v>
      </c>
      <c r="C144" s="30">
        <v>2940.77</v>
      </c>
      <c r="D144" s="22">
        <f t="shared" si="18"/>
        <v>17142778</v>
      </c>
      <c r="E144" s="22">
        <f t="shared" si="13"/>
        <v>15450785.8114</v>
      </c>
      <c r="F144" s="30"/>
      <c r="G144" s="22">
        <v>18116288</v>
      </c>
      <c r="H144" s="22">
        <f t="shared" si="14"/>
        <v>16328210.374399999</v>
      </c>
      <c r="I144" s="22">
        <f t="shared" si="15"/>
        <v>5552.3588632909068</v>
      </c>
      <c r="J144" s="22">
        <v>13938105</v>
      </c>
      <c r="K144" s="22">
        <f t="shared" si="16"/>
        <v>12562414.036499999</v>
      </c>
      <c r="L144" s="22">
        <f t="shared" si="17"/>
        <v>4271.8111367090933</v>
      </c>
      <c r="M144" s="22">
        <v>0</v>
      </c>
      <c r="N144" s="22"/>
      <c r="O144" s="27"/>
      <c r="P144" s="11"/>
      <c r="Q144" s="25"/>
      <c r="R144" s="28"/>
      <c r="S144" s="11"/>
    </row>
    <row r="145" spans="1:19">
      <c r="A145" s="9">
        <v>7800</v>
      </c>
      <c r="B145" s="21" t="s">
        <v>147</v>
      </c>
      <c r="C145" s="30">
        <v>1621.54</v>
      </c>
      <c r="D145" s="22">
        <f t="shared" si="18"/>
        <v>9452524</v>
      </c>
      <c r="E145" s="22">
        <f t="shared" si="13"/>
        <v>8519559.8812000006</v>
      </c>
      <c r="F145" s="30"/>
      <c r="G145" s="22">
        <v>9719219</v>
      </c>
      <c r="H145" s="22">
        <f t="shared" si="14"/>
        <v>8759932.0846999995</v>
      </c>
      <c r="I145" s="22">
        <f t="shared" si="15"/>
        <v>5402.2300311432336</v>
      </c>
      <c r="J145" s="22">
        <v>7955656</v>
      </c>
      <c r="K145" s="22">
        <f t="shared" si="16"/>
        <v>7170432.7527999999</v>
      </c>
      <c r="L145" s="22">
        <f t="shared" si="17"/>
        <v>4421.9894376950306</v>
      </c>
      <c r="M145" s="22">
        <v>0</v>
      </c>
      <c r="N145" s="22"/>
      <c r="O145" s="27"/>
      <c r="P145" s="11"/>
      <c r="Q145" s="25"/>
      <c r="R145" s="28"/>
      <c r="S145" s="11"/>
    </row>
    <row r="146" spans="1:19">
      <c r="A146" s="7">
        <v>7900</v>
      </c>
      <c r="B146" s="85" t="s">
        <v>148</v>
      </c>
      <c r="C146" s="30">
        <v>935.89</v>
      </c>
      <c r="D146" s="22">
        <f t="shared" si="18"/>
        <v>5455630</v>
      </c>
      <c r="E146" s="22">
        <f t="shared" si="13"/>
        <v>4917159.3190000001</v>
      </c>
      <c r="F146" s="30"/>
      <c r="G146" s="22">
        <v>5771292</v>
      </c>
      <c r="H146" s="22">
        <f t="shared" si="14"/>
        <v>5201665.4796000002</v>
      </c>
      <c r="I146" s="22">
        <f t="shared" si="15"/>
        <v>5557.988096464328</v>
      </c>
      <c r="J146" s="22">
        <v>4213043</v>
      </c>
      <c r="K146" s="22">
        <f t="shared" si="16"/>
        <v>3797215.6559000001</v>
      </c>
      <c r="L146" s="22">
        <f t="shared" si="17"/>
        <v>4057.3311563324751</v>
      </c>
      <c r="M146" s="22">
        <v>0</v>
      </c>
      <c r="N146" s="22"/>
      <c r="O146" s="27"/>
      <c r="P146" s="11"/>
      <c r="Q146" s="25"/>
      <c r="R146" s="28"/>
      <c r="S146" s="11"/>
    </row>
    <row r="147" spans="1:19">
      <c r="A147" s="9">
        <v>8020</v>
      </c>
      <c r="B147" s="21" t="s">
        <v>149</v>
      </c>
      <c r="C147" s="30">
        <v>2534.2800000000002</v>
      </c>
      <c r="D147" s="22">
        <f t="shared" si="18"/>
        <v>14773205</v>
      </c>
      <c r="E147" s="22">
        <f t="shared" si="13"/>
        <v>13315089.6665</v>
      </c>
      <c r="F147" s="30"/>
      <c r="G147" s="22">
        <v>15568335</v>
      </c>
      <c r="H147" s="22">
        <f t="shared" si="14"/>
        <v>14031740.3355</v>
      </c>
      <c r="I147" s="22">
        <f t="shared" si="15"/>
        <v>5536.7758635588798</v>
      </c>
      <c r="J147" s="22">
        <v>11756229</v>
      </c>
      <c r="K147" s="22">
        <f t="shared" si="16"/>
        <v>10595889.197699999</v>
      </c>
      <c r="L147" s="22">
        <f t="shared" si="17"/>
        <v>4181.0254579999046</v>
      </c>
      <c r="M147" s="22">
        <v>0</v>
      </c>
      <c r="N147" s="22"/>
      <c r="O147" s="27"/>
      <c r="P147" s="11"/>
      <c r="Q147" s="25"/>
      <c r="R147" s="28"/>
      <c r="S147" s="11"/>
    </row>
    <row r="148" spans="1:19">
      <c r="A148" s="9">
        <v>8111</v>
      </c>
      <c r="B148" s="21" t="s">
        <v>150</v>
      </c>
      <c r="C148" s="30">
        <v>405.42</v>
      </c>
      <c r="D148" s="22">
        <f t="shared" si="18"/>
        <v>2363335</v>
      </c>
      <c r="E148" s="22">
        <f t="shared" si="13"/>
        <v>2130073.8355</v>
      </c>
      <c r="F148" s="30"/>
      <c r="G148" s="22">
        <v>2498577</v>
      </c>
      <c r="H148" s="22">
        <f t="shared" si="14"/>
        <v>2251967.4501</v>
      </c>
      <c r="I148" s="22">
        <f t="shared" si="15"/>
        <v>5554.6530760692613</v>
      </c>
      <c r="J148" s="22">
        <v>1823961</v>
      </c>
      <c r="K148" s="22">
        <f t="shared" si="16"/>
        <v>1643936.0493000001</v>
      </c>
      <c r="L148" s="22">
        <f t="shared" si="17"/>
        <v>4054.8962786739676</v>
      </c>
      <c r="M148" s="22">
        <v>0</v>
      </c>
      <c r="N148" s="22"/>
      <c r="O148" s="27"/>
      <c r="P148" s="11"/>
      <c r="Q148" s="25"/>
      <c r="R148" s="28"/>
      <c r="S148" s="11"/>
    </row>
    <row r="149" spans="1:19">
      <c r="A149" s="9">
        <v>8113</v>
      </c>
      <c r="B149" s="21" t="s">
        <v>151</v>
      </c>
      <c r="C149" s="30">
        <v>961.37</v>
      </c>
      <c r="D149" s="22">
        <f t="shared" si="18"/>
        <v>5604162</v>
      </c>
      <c r="E149" s="22">
        <f t="shared" si="13"/>
        <v>5051031.2105999999</v>
      </c>
      <c r="F149" s="30"/>
      <c r="G149" s="22">
        <v>5796824</v>
      </c>
      <c r="H149" s="22">
        <f t="shared" si="14"/>
        <v>5224677.4711999996</v>
      </c>
      <c r="I149" s="22">
        <f t="shared" si="15"/>
        <v>5434.6167148964496</v>
      </c>
      <c r="J149" s="22">
        <v>4550944</v>
      </c>
      <c r="K149" s="22">
        <f t="shared" si="16"/>
        <v>4101765.8272000002</v>
      </c>
      <c r="L149" s="22">
        <f t="shared" si="17"/>
        <v>4266.5839657988081</v>
      </c>
      <c r="M149" s="22">
        <v>0</v>
      </c>
      <c r="N149" s="22"/>
      <c r="O149" s="27"/>
      <c r="P149" s="11"/>
      <c r="Q149" s="25"/>
      <c r="R149" s="28"/>
      <c r="S149" s="11"/>
    </row>
    <row r="150" spans="1:19">
      <c r="A150" s="9">
        <v>8200</v>
      </c>
      <c r="B150" s="21" t="s">
        <v>152</v>
      </c>
      <c r="C150" s="30">
        <v>1316.42</v>
      </c>
      <c r="D150" s="22">
        <f t="shared" si="18"/>
        <v>7673873</v>
      </c>
      <c r="E150" s="22">
        <f t="shared" si="13"/>
        <v>6916461.7348999996</v>
      </c>
      <c r="F150" s="30"/>
      <c r="G150" s="22">
        <v>8111078</v>
      </c>
      <c r="H150" s="22">
        <f t="shared" si="14"/>
        <v>7310514.6014</v>
      </c>
      <c r="I150" s="22">
        <f t="shared" si="15"/>
        <v>5553.3299413561017</v>
      </c>
      <c r="J150" s="22">
        <v>5921087</v>
      </c>
      <c r="K150" s="22">
        <f t="shared" si="16"/>
        <v>5336675.7131000003</v>
      </c>
      <c r="L150" s="22">
        <f t="shared" si="17"/>
        <v>4053.9308982695493</v>
      </c>
      <c r="M150" s="22">
        <v>0</v>
      </c>
      <c r="N150" s="22"/>
      <c r="O150" s="27"/>
      <c r="P150" s="11"/>
      <c r="Q150" s="25"/>
      <c r="R150" s="28"/>
      <c r="S150" s="11"/>
    </row>
    <row r="151" spans="1:19">
      <c r="A151" s="9">
        <v>8220</v>
      </c>
      <c r="B151" s="21" t="s">
        <v>153</v>
      </c>
      <c r="C151" s="30">
        <v>2098.61</v>
      </c>
      <c r="D151" s="22">
        <f t="shared" si="18"/>
        <v>12233532</v>
      </c>
      <c r="E151" s="22">
        <f t="shared" si="13"/>
        <v>11026082.3916</v>
      </c>
      <c r="F151" s="30"/>
      <c r="G151" s="22">
        <v>12914696.5</v>
      </c>
      <c r="H151" s="22">
        <f t="shared" si="14"/>
        <v>11640015.95545</v>
      </c>
      <c r="I151" s="22">
        <f t="shared" si="15"/>
        <v>5546.5360192937223</v>
      </c>
      <c r="J151" s="22">
        <v>11517651</v>
      </c>
      <c r="K151" s="22">
        <f t="shared" si="16"/>
        <v>10380858.8463</v>
      </c>
      <c r="L151" s="22">
        <f t="shared" si="17"/>
        <v>4946.5402558360056</v>
      </c>
      <c r="M151" s="22">
        <v>0</v>
      </c>
      <c r="N151" s="22"/>
      <c r="O151" s="27"/>
      <c r="P151" s="11"/>
      <c r="Q151" s="25"/>
      <c r="R151" s="28"/>
      <c r="S151" s="11"/>
    </row>
    <row r="152" spans="1:19">
      <c r="A152" s="9"/>
      <c r="B152" s="21"/>
      <c r="C152" s="30"/>
      <c r="D152" s="22"/>
      <c r="E152" s="22"/>
      <c r="F152" s="30"/>
      <c r="G152" s="22"/>
      <c r="H152" s="22"/>
      <c r="I152" s="22"/>
      <c r="J152" s="22"/>
      <c r="K152" s="29"/>
      <c r="L152" s="29"/>
      <c r="M152" s="22"/>
      <c r="N152" s="22"/>
      <c r="O152" s="27"/>
      <c r="P152" s="11"/>
      <c r="Q152" s="25"/>
      <c r="R152" s="28"/>
      <c r="S152" s="11"/>
    </row>
    <row r="153" spans="1:19" ht="13">
      <c r="A153" s="31">
        <f>COUNTA(A5:A151)</f>
        <v>147</v>
      </c>
      <c r="B153" s="32" t="s">
        <v>154</v>
      </c>
      <c r="C153" s="33">
        <v>425063.75000000006</v>
      </c>
      <c r="D153" s="34">
        <f>SUM(D5:D151)</f>
        <v>2477845370</v>
      </c>
      <c r="E153" s="34">
        <f>SUM(E5:E151)</f>
        <v>2233282031.9809995</v>
      </c>
      <c r="F153" s="65"/>
      <c r="G153" s="34">
        <v>2572143281.5</v>
      </c>
      <c r="H153" s="34">
        <f>SUM(H5:H151)</f>
        <v>2318272739.6159501</v>
      </c>
      <c r="I153" s="34"/>
      <c r="J153" s="35">
        <v>1952854084</v>
      </c>
      <c r="K153" s="35">
        <f>SUM(K5:K151)</f>
        <v>1760107385.909199</v>
      </c>
      <c r="L153" s="35"/>
      <c r="M153" s="35">
        <v>5854140</v>
      </c>
      <c r="N153" s="35"/>
      <c r="O153" s="11"/>
      <c r="P153" s="36"/>
      <c r="R153" s="23"/>
    </row>
    <row r="154" spans="1:19" ht="16.5" customHeight="1">
      <c r="A154" s="9"/>
      <c r="B154" s="18"/>
      <c r="D154" s="20"/>
      <c r="E154" s="18"/>
      <c r="G154" s="18"/>
      <c r="H154" s="18"/>
      <c r="I154" s="18"/>
      <c r="J154" s="18"/>
      <c r="K154" s="18"/>
      <c r="L154" s="18"/>
      <c r="M154" s="18"/>
      <c r="N154" s="18"/>
      <c r="O154" s="11"/>
      <c r="P154" s="11"/>
    </row>
    <row r="155" spans="1:19">
      <c r="A155" s="38"/>
      <c r="B155" s="18"/>
      <c r="D155" s="20"/>
      <c r="E155" s="20"/>
      <c r="G155" s="20"/>
      <c r="H155" s="20"/>
      <c r="I155" s="20"/>
      <c r="J155" s="20"/>
      <c r="K155" s="20"/>
      <c r="L155" s="20"/>
      <c r="M155" s="20"/>
      <c r="N155" s="20"/>
      <c r="O155" s="39"/>
      <c r="P155" s="11"/>
    </row>
    <row r="156" spans="1:19">
      <c r="A156" s="40"/>
      <c r="B156" s="18"/>
      <c r="C156" s="17"/>
      <c r="D156" s="20"/>
      <c r="E156" s="20"/>
      <c r="F156" s="17"/>
      <c r="G156" s="20"/>
      <c r="H156" s="20"/>
      <c r="I156" s="20"/>
      <c r="J156" s="20"/>
      <c r="K156" s="20"/>
      <c r="L156" s="20"/>
      <c r="M156" s="20"/>
      <c r="N156" s="20"/>
      <c r="O156" s="11"/>
      <c r="P156" s="20"/>
    </row>
    <row r="157" spans="1:19">
      <c r="A157" s="40"/>
      <c r="B157" s="147"/>
      <c r="C157" s="17"/>
      <c r="D157" s="20"/>
      <c r="E157" s="20"/>
      <c r="F157" s="17"/>
      <c r="G157" s="20"/>
      <c r="H157" s="20"/>
      <c r="I157" s="20"/>
      <c r="J157" s="20"/>
      <c r="K157" s="20"/>
      <c r="L157" s="20"/>
      <c r="M157" s="20"/>
      <c r="N157" s="20"/>
      <c r="O157" s="11"/>
      <c r="P157" s="20"/>
    </row>
    <row r="158" spans="1:19" ht="12.75" customHeight="1">
      <c r="A158" s="41"/>
      <c r="B158" s="151"/>
      <c r="C158" s="43"/>
      <c r="E158" s="19"/>
      <c r="F158" s="43"/>
      <c r="G158" s="19"/>
      <c r="H158" s="19"/>
      <c r="I158" s="19"/>
      <c r="J158" s="20"/>
      <c r="K158" s="20"/>
      <c r="L158" s="20"/>
      <c r="M158" s="20"/>
      <c r="N158" s="20"/>
      <c r="O158" s="11"/>
      <c r="P158" s="20"/>
    </row>
    <row r="159" spans="1:19" ht="12.75" customHeight="1">
      <c r="A159" s="40"/>
      <c r="B159" s="18"/>
      <c r="C159" s="43"/>
      <c r="E159" s="19"/>
      <c r="F159" s="43"/>
      <c r="G159" s="19"/>
      <c r="H159" s="19"/>
      <c r="I159" s="19"/>
      <c r="J159" s="20"/>
      <c r="K159" s="20"/>
      <c r="L159" s="20"/>
      <c r="M159" s="20"/>
      <c r="N159" s="20"/>
      <c r="O159" s="11"/>
      <c r="P159" s="20"/>
    </row>
    <row r="160" spans="1:19">
      <c r="A160" s="9"/>
      <c r="B160" s="18"/>
      <c r="E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7">
      <c r="A161" s="9"/>
      <c r="B161" s="18"/>
      <c r="E161" s="44"/>
      <c r="G161" s="44"/>
      <c r="H161" s="44"/>
      <c r="I161" s="44"/>
      <c r="J161" s="18"/>
      <c r="K161" s="18"/>
      <c r="L161" s="18"/>
      <c r="M161" s="18"/>
      <c r="N161" s="18"/>
      <c r="O161" s="11"/>
      <c r="P161" s="20"/>
    </row>
    <row r="162" spans="1:17" ht="13">
      <c r="A162" s="45"/>
      <c r="B162" s="46"/>
      <c r="C162" s="47"/>
      <c r="D162" s="47"/>
      <c r="E162" s="19"/>
      <c r="F162" s="47"/>
      <c r="G162" s="19"/>
      <c r="H162" s="19"/>
      <c r="I162" s="19"/>
      <c r="J162" s="18"/>
      <c r="K162" s="18"/>
      <c r="L162" s="18"/>
      <c r="M162" s="18"/>
      <c r="N162" s="18"/>
      <c r="O162" s="11"/>
      <c r="P162" s="19"/>
      <c r="Q162" s="19"/>
    </row>
    <row r="163" spans="1:17" ht="13">
      <c r="A163" s="45"/>
      <c r="B163" s="46"/>
      <c r="C163" s="47"/>
      <c r="D163" s="47"/>
      <c r="E163" s="18"/>
      <c r="F163" s="47"/>
      <c r="G163" s="18"/>
      <c r="H163" s="18"/>
      <c r="I163" s="18"/>
      <c r="J163" s="18"/>
      <c r="K163" s="18"/>
      <c r="L163" s="18"/>
      <c r="M163" s="18"/>
      <c r="N163" s="18"/>
      <c r="O163" s="18"/>
      <c r="P163" s="37"/>
    </row>
    <row r="164" spans="1:17" ht="13">
      <c r="A164" s="45"/>
      <c r="B164" s="48"/>
      <c r="C164" s="47"/>
      <c r="D164" s="47"/>
      <c r="E164" s="18"/>
      <c r="F164" s="47"/>
      <c r="G164" s="18"/>
      <c r="H164" s="18"/>
      <c r="I164" s="18"/>
      <c r="J164" s="18"/>
      <c r="K164" s="18"/>
      <c r="L164" s="18"/>
      <c r="M164" s="18"/>
      <c r="N164" s="18"/>
      <c r="O164" s="37"/>
      <c r="P164" s="11"/>
    </row>
    <row r="165" spans="1:17" ht="13">
      <c r="A165" s="45"/>
      <c r="B165" s="48"/>
      <c r="C165" s="47"/>
      <c r="D165" s="47"/>
      <c r="E165" s="18"/>
      <c r="F165" s="47"/>
      <c r="G165" s="18"/>
      <c r="H165" s="18"/>
      <c r="I165" s="18"/>
      <c r="J165" s="18"/>
      <c r="K165" s="18"/>
      <c r="L165" s="18"/>
      <c r="M165" s="18"/>
      <c r="N165" s="18"/>
      <c r="O165" s="11"/>
      <c r="P165" s="11"/>
    </row>
    <row r="166" spans="1:17" ht="13.5" customHeight="1">
      <c r="A166" s="45"/>
      <c r="B166" s="48"/>
      <c r="C166" s="47"/>
      <c r="D166" s="47"/>
      <c r="E166" s="18"/>
      <c r="F166" s="47"/>
      <c r="G166" s="18"/>
      <c r="H166" s="18"/>
      <c r="I166" s="18"/>
      <c r="J166" s="18"/>
      <c r="K166" s="18"/>
      <c r="L166" s="18"/>
      <c r="M166" s="18"/>
      <c r="N166" s="18"/>
      <c r="O166" s="11"/>
      <c r="P166" s="11"/>
      <c r="Q166" s="11"/>
    </row>
    <row r="167" spans="1:17" ht="13">
      <c r="A167" s="45"/>
      <c r="B167" s="48"/>
      <c r="C167" s="47"/>
      <c r="D167" s="47"/>
      <c r="E167" s="18"/>
      <c r="F167" s="47"/>
      <c r="G167" s="18"/>
      <c r="H167" s="18"/>
      <c r="I167" s="18"/>
      <c r="J167" s="18"/>
      <c r="K167" s="18"/>
      <c r="L167" s="18"/>
      <c r="M167" s="18"/>
      <c r="N167" s="18"/>
    </row>
    <row r="168" spans="1:17" ht="13">
      <c r="A168" s="45"/>
      <c r="B168" s="48"/>
      <c r="C168" s="47"/>
      <c r="D168" s="47"/>
      <c r="E168" s="49"/>
      <c r="F168" s="47"/>
      <c r="G168" s="49"/>
      <c r="H168" s="49"/>
      <c r="I168" s="49"/>
      <c r="J168" s="18"/>
      <c r="K168" s="18"/>
      <c r="L168" s="18"/>
      <c r="M168" s="18"/>
      <c r="N168" s="18"/>
    </row>
    <row r="169" spans="1:17" ht="13">
      <c r="A169" s="45"/>
      <c r="B169" s="48"/>
      <c r="C169" s="47"/>
      <c r="D169" s="47"/>
      <c r="E169" s="49"/>
      <c r="F169" s="47"/>
      <c r="G169" s="49"/>
      <c r="H169" s="49"/>
      <c r="I169" s="49"/>
      <c r="J169" s="18"/>
      <c r="K169" s="18"/>
      <c r="L169" s="18"/>
      <c r="M169" s="18"/>
      <c r="N169" s="18"/>
    </row>
    <row r="170" spans="1:17" ht="13">
      <c r="A170" s="45"/>
      <c r="B170" s="48"/>
      <c r="C170" s="47"/>
      <c r="D170" s="47"/>
      <c r="E170" s="49"/>
      <c r="F170" s="47"/>
      <c r="G170" s="49"/>
      <c r="H170" s="49"/>
      <c r="I170" s="49"/>
      <c r="J170" s="18"/>
      <c r="K170" s="18"/>
      <c r="L170" s="18"/>
      <c r="M170" s="18"/>
      <c r="N170" s="18"/>
    </row>
    <row r="171" spans="1:17" ht="13">
      <c r="A171" s="45"/>
      <c r="B171" s="46"/>
      <c r="C171" s="47"/>
      <c r="D171" s="47"/>
      <c r="E171" s="20"/>
      <c r="F171" s="47"/>
      <c r="G171" s="20"/>
      <c r="H171" s="20"/>
      <c r="I171" s="20"/>
      <c r="J171" s="18"/>
      <c r="K171" s="18"/>
      <c r="L171" s="18"/>
      <c r="M171" s="18"/>
      <c r="N171" s="18"/>
    </row>
    <row r="172" spans="1:17" ht="13">
      <c r="A172" s="45"/>
      <c r="B172" s="46"/>
      <c r="C172" s="47"/>
      <c r="D172" s="47"/>
      <c r="E172" s="20"/>
      <c r="F172" s="47"/>
      <c r="G172" s="20"/>
      <c r="H172" s="20"/>
      <c r="I172" s="20"/>
      <c r="J172" s="18"/>
      <c r="K172" s="18"/>
      <c r="L172" s="18"/>
      <c r="M172" s="18"/>
      <c r="N172" s="18"/>
    </row>
    <row r="173" spans="1:17" ht="13">
      <c r="A173" s="45"/>
      <c r="B173" s="46"/>
      <c r="C173" s="47"/>
      <c r="D173" s="47"/>
      <c r="E173" s="20"/>
      <c r="F173" s="47"/>
      <c r="G173" s="20"/>
      <c r="H173" s="20"/>
      <c r="I173" s="20"/>
      <c r="J173" s="18"/>
      <c r="K173" s="18"/>
      <c r="L173" s="18"/>
      <c r="M173" s="18"/>
      <c r="N173" s="18"/>
    </row>
    <row r="174" spans="1:17" ht="13">
      <c r="A174" s="45"/>
      <c r="B174" s="46"/>
      <c r="C174" s="47"/>
      <c r="D174" s="47"/>
      <c r="E174" s="20"/>
      <c r="F174" s="47"/>
      <c r="G174" s="20"/>
      <c r="H174" s="20"/>
      <c r="I174" s="20"/>
      <c r="J174" s="18"/>
      <c r="K174" s="18"/>
      <c r="L174" s="18"/>
      <c r="M174" s="18"/>
      <c r="N174" s="18"/>
    </row>
    <row r="175" spans="1:17" ht="13">
      <c r="A175" s="45"/>
      <c r="B175" s="46"/>
      <c r="C175" s="47"/>
      <c r="D175" s="47"/>
      <c r="E175" s="20"/>
      <c r="F175" s="47"/>
      <c r="G175" s="20"/>
      <c r="H175" s="20"/>
      <c r="I175" s="20"/>
      <c r="J175" s="18"/>
      <c r="K175" s="18"/>
      <c r="L175" s="18"/>
      <c r="M175" s="18"/>
      <c r="N175" s="18"/>
    </row>
    <row r="176" spans="1:17" ht="13">
      <c r="A176" s="50"/>
      <c r="B176" s="51"/>
      <c r="C176" s="47"/>
      <c r="D176" s="47"/>
      <c r="E176" s="20"/>
      <c r="F176" s="47"/>
      <c r="G176" s="20"/>
      <c r="H176" s="20"/>
      <c r="I176" s="20"/>
      <c r="J176" s="18"/>
      <c r="K176" s="18"/>
      <c r="L176" s="18"/>
      <c r="M176" s="18"/>
      <c r="N176" s="18"/>
    </row>
    <row r="177" spans="1:14">
      <c r="E177" s="20"/>
      <c r="G177" s="20"/>
      <c r="H177" s="20"/>
      <c r="I177" s="20"/>
      <c r="J177" s="18"/>
      <c r="K177" s="18"/>
      <c r="L177" s="18"/>
      <c r="M177" s="18"/>
      <c r="N177" s="18"/>
    </row>
    <row r="178" spans="1:14">
      <c r="A178" s="9"/>
      <c r="B178" s="18"/>
      <c r="E178" s="20"/>
      <c r="G178" s="20"/>
      <c r="H178" s="20"/>
      <c r="I178" s="20"/>
      <c r="J178" s="18"/>
      <c r="K178" s="18"/>
      <c r="L178" s="18"/>
      <c r="M178" s="18"/>
      <c r="N178" s="18"/>
    </row>
    <row r="179" spans="1:14">
      <c r="A179" s="9"/>
      <c r="B179" s="18"/>
      <c r="E179" s="20"/>
      <c r="G179" s="20"/>
      <c r="H179" s="20"/>
      <c r="I179" s="20"/>
      <c r="J179" s="18"/>
      <c r="K179" s="18"/>
      <c r="L179" s="18"/>
      <c r="M179" s="18"/>
      <c r="N179" s="18"/>
    </row>
    <row r="180" spans="1:14">
      <c r="E180" s="20"/>
      <c r="G180" s="20"/>
      <c r="H180" s="20"/>
      <c r="I180" s="20"/>
      <c r="J180" s="18"/>
      <c r="K180" s="18"/>
      <c r="L180" s="18"/>
      <c r="M180" s="18"/>
      <c r="N180" s="18"/>
    </row>
    <row r="181" spans="1:14">
      <c r="A181" s="9"/>
      <c r="B181" s="18"/>
      <c r="E181" s="18"/>
      <c r="G181" s="18"/>
      <c r="H181" s="18"/>
      <c r="I181" s="18"/>
      <c r="J181" s="18"/>
      <c r="K181" s="18"/>
      <c r="L181" s="18"/>
      <c r="M181" s="18"/>
      <c r="N181" s="18"/>
    </row>
    <row r="182" spans="1:14">
      <c r="A182" s="9"/>
      <c r="B182" s="18"/>
      <c r="E182" s="18"/>
      <c r="G182" s="18"/>
      <c r="H182" s="18"/>
      <c r="I182" s="18"/>
      <c r="J182" s="18"/>
      <c r="K182" s="18"/>
      <c r="L182" s="18"/>
      <c r="M182" s="18"/>
      <c r="N182" s="18"/>
    </row>
    <row r="183" spans="1:14">
      <c r="E183" s="18"/>
      <c r="G183" s="18"/>
      <c r="H183" s="18"/>
      <c r="I183" s="18"/>
      <c r="J183" s="18"/>
      <c r="K183" s="18"/>
      <c r="L183" s="18"/>
      <c r="M183" s="18"/>
      <c r="N183" s="18"/>
    </row>
    <row r="184" spans="1:14">
      <c r="A184" s="9"/>
      <c r="B184" s="18"/>
      <c r="E184" s="18"/>
      <c r="G184" s="18"/>
      <c r="H184" s="18"/>
      <c r="I184" s="18"/>
      <c r="J184" s="18"/>
      <c r="K184" s="18"/>
      <c r="L184" s="18"/>
      <c r="M184" s="18"/>
      <c r="N184" s="18"/>
    </row>
    <row r="185" spans="1:14">
      <c r="C185" s="52"/>
      <c r="D185" s="18"/>
      <c r="E185" s="18"/>
      <c r="F185" s="52"/>
      <c r="G185" s="18"/>
      <c r="H185" s="18"/>
      <c r="I185" s="18"/>
      <c r="J185" s="18"/>
      <c r="K185" s="18"/>
      <c r="L185" s="18"/>
      <c r="M185" s="18"/>
      <c r="N185" s="18"/>
    </row>
    <row r="186" spans="1:14">
      <c r="C186" s="52"/>
      <c r="D186" s="18"/>
      <c r="E186" s="18"/>
      <c r="F186" s="52"/>
      <c r="G186" s="18"/>
      <c r="H186" s="18"/>
      <c r="I186" s="18"/>
      <c r="J186" s="18"/>
      <c r="K186" s="18"/>
      <c r="L186" s="18"/>
      <c r="M186" s="18"/>
      <c r="N186" s="18"/>
    </row>
    <row r="187" spans="1:14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1:14">
      <c r="C189" s="52"/>
      <c r="D189" s="18"/>
      <c r="E189" s="18"/>
      <c r="F189" s="52"/>
      <c r="G189" s="18"/>
      <c r="H189" s="18"/>
      <c r="I189" s="18"/>
      <c r="J189" s="18"/>
      <c r="K189" s="18"/>
      <c r="L189" s="18"/>
      <c r="M189" s="18"/>
      <c r="N189" s="18"/>
    </row>
    <row r="190" spans="1:14">
      <c r="C190" s="52"/>
      <c r="D190" s="18"/>
      <c r="E190" s="18"/>
      <c r="F190" s="52"/>
      <c r="G190" s="18"/>
      <c r="H190" s="18"/>
      <c r="I190" s="18"/>
      <c r="J190" s="18"/>
      <c r="K190" s="18"/>
      <c r="L190" s="18"/>
      <c r="M190" s="18"/>
      <c r="N190" s="18"/>
    </row>
    <row r="191" spans="1:14">
      <c r="C191" s="52"/>
      <c r="D191" s="18"/>
      <c r="E191" s="18"/>
      <c r="F191" s="52"/>
      <c r="G191" s="18"/>
      <c r="H191" s="18"/>
      <c r="I191" s="18"/>
      <c r="J191" s="18"/>
      <c r="K191" s="18"/>
      <c r="L191" s="18"/>
      <c r="M191" s="18"/>
      <c r="N191" s="18"/>
    </row>
    <row r="192" spans="1:14">
      <c r="C192" s="52"/>
      <c r="D192" s="18"/>
      <c r="E192" s="18"/>
      <c r="F192" s="52"/>
      <c r="G192" s="18"/>
      <c r="H192" s="18"/>
      <c r="I192" s="18"/>
      <c r="J192" s="18"/>
      <c r="K192" s="18"/>
      <c r="L192" s="18"/>
      <c r="M192" s="18"/>
      <c r="N192" s="18"/>
    </row>
    <row r="193" spans="3:14">
      <c r="C193" s="52"/>
      <c r="D193" s="18"/>
      <c r="E193" s="18"/>
      <c r="F193" s="52"/>
      <c r="G193" s="18"/>
      <c r="H193" s="18"/>
      <c r="I193" s="18"/>
      <c r="J193" s="18"/>
      <c r="K193" s="18"/>
      <c r="L193" s="18"/>
      <c r="M193" s="18"/>
      <c r="N193" s="18"/>
    </row>
    <row r="194" spans="3:14">
      <c r="C194" s="52"/>
      <c r="D194" s="18"/>
      <c r="E194" s="18"/>
      <c r="F194" s="52"/>
      <c r="G194" s="18"/>
      <c r="H194" s="18"/>
      <c r="I194" s="18"/>
      <c r="J194" s="18"/>
      <c r="K194" s="18"/>
      <c r="L194" s="18"/>
      <c r="M194" s="18"/>
      <c r="N194" s="18"/>
    </row>
    <row r="195" spans="3:14">
      <c r="C195" s="52"/>
      <c r="D195" s="18"/>
      <c r="E195" s="18"/>
      <c r="F195" s="52"/>
      <c r="G195" s="18"/>
      <c r="H195" s="18"/>
      <c r="I195" s="18"/>
      <c r="J195" s="18"/>
      <c r="K195" s="18"/>
      <c r="L195" s="18"/>
      <c r="M195" s="18"/>
      <c r="N195" s="18"/>
    </row>
    <row r="196" spans="3:14">
      <c r="C196" s="52"/>
      <c r="D196" s="18"/>
      <c r="E196" s="18"/>
      <c r="F196" s="52"/>
      <c r="G196" s="18"/>
      <c r="H196" s="18"/>
      <c r="I196" s="18"/>
      <c r="J196" s="18"/>
      <c r="K196" s="18"/>
      <c r="L196" s="18"/>
      <c r="M196" s="18"/>
      <c r="N196" s="18"/>
    </row>
    <row r="197" spans="3:14">
      <c r="C197" s="52"/>
      <c r="D197" s="18"/>
      <c r="E197" s="18"/>
      <c r="F197" s="52"/>
      <c r="G197" s="18"/>
      <c r="H197" s="18"/>
      <c r="I197" s="18"/>
      <c r="J197" s="18"/>
      <c r="K197" s="18"/>
      <c r="L197" s="18"/>
      <c r="M197" s="18"/>
      <c r="N197" s="18"/>
    </row>
    <row r="198" spans="3:14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3:14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3:14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3:14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3:14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3:14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3:14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3:14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3:14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3:14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3:14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1:14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1:14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1:14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1:14">
      <c r="A212" s="9"/>
      <c r="B212" s="18"/>
      <c r="C212" s="52"/>
      <c r="D212" s="18"/>
      <c r="E212" s="18"/>
      <c r="F212" s="52"/>
      <c r="G212" s="18"/>
      <c r="H212" s="18"/>
      <c r="I212" s="18"/>
      <c r="J212" s="18"/>
      <c r="K212" s="18"/>
      <c r="L212" s="18"/>
      <c r="M212" s="18"/>
      <c r="N212" s="18"/>
    </row>
    <row r="213" spans="1:14">
      <c r="A213" s="9"/>
      <c r="B213" s="18"/>
      <c r="C213" s="52"/>
      <c r="D213" s="18"/>
      <c r="E213" s="18"/>
      <c r="F213" s="52"/>
      <c r="G213" s="18"/>
      <c r="H213" s="18"/>
      <c r="I213" s="18"/>
      <c r="J213" s="18"/>
      <c r="K213" s="18"/>
      <c r="L213" s="18"/>
      <c r="M213" s="18"/>
      <c r="N213" s="18"/>
    </row>
    <row r="214" spans="1:14">
      <c r="A214" s="9"/>
      <c r="B214" s="18"/>
      <c r="C214" s="52"/>
      <c r="D214" s="18"/>
      <c r="E214" s="18"/>
      <c r="F214" s="52"/>
      <c r="G214" s="18"/>
      <c r="H214" s="18"/>
      <c r="I214" s="18"/>
      <c r="J214" s="18"/>
      <c r="K214" s="18"/>
      <c r="L214" s="18"/>
      <c r="M214" s="18"/>
      <c r="N214" s="18"/>
    </row>
    <row r="215" spans="1:14">
      <c r="A215" s="9"/>
      <c r="B215" s="18"/>
      <c r="C215" s="52"/>
      <c r="D215" s="18"/>
      <c r="E215" s="18"/>
      <c r="F215" s="52"/>
      <c r="G215" s="18"/>
      <c r="H215" s="18"/>
      <c r="I215" s="18"/>
      <c r="J215" s="18"/>
      <c r="K215" s="18"/>
      <c r="L215" s="18"/>
      <c r="M215" s="18"/>
      <c r="N215" s="18"/>
    </row>
    <row r="216" spans="1:14">
      <c r="A216" s="9"/>
      <c r="B216" s="18"/>
      <c r="C216" s="52"/>
      <c r="D216" s="18"/>
      <c r="E216" s="18"/>
      <c r="F216" s="52"/>
      <c r="G216" s="18"/>
      <c r="H216" s="18"/>
      <c r="I216" s="18"/>
      <c r="J216" s="18"/>
      <c r="K216" s="18"/>
      <c r="L216" s="18"/>
      <c r="M216" s="18"/>
      <c r="N216" s="18"/>
    </row>
    <row r="217" spans="1:14">
      <c r="A217" s="9"/>
      <c r="B217" s="18"/>
      <c r="C217" s="52"/>
      <c r="D217" s="18"/>
      <c r="E217" s="18"/>
      <c r="F217" s="52"/>
      <c r="G217" s="18"/>
      <c r="H217" s="18"/>
      <c r="I217" s="18"/>
      <c r="J217" s="18"/>
      <c r="K217" s="18"/>
      <c r="L217" s="18"/>
      <c r="M217" s="18"/>
      <c r="N217" s="18"/>
    </row>
    <row r="218" spans="1:14">
      <c r="C218" s="52"/>
      <c r="D218" s="18"/>
      <c r="E218" s="18"/>
      <c r="F218" s="52"/>
      <c r="G218" s="18"/>
      <c r="H218" s="18"/>
      <c r="I218" s="18"/>
      <c r="J218" s="18"/>
      <c r="K218" s="18"/>
      <c r="L218" s="18"/>
      <c r="M218" s="18"/>
      <c r="N218" s="18"/>
    </row>
    <row r="219" spans="1:14">
      <c r="A219" s="9"/>
      <c r="B219" s="18"/>
    </row>
    <row r="220" spans="1:14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</row>
    <row r="8034" spans="1:9">
      <c r="A8034" s="9"/>
      <c r="B8034" s="18"/>
    </row>
    <row r="8035" spans="1:9">
      <c r="A8035" s="9"/>
      <c r="B8035" s="18"/>
      <c r="C8035" s="18"/>
      <c r="D8035" s="18"/>
      <c r="E8035" s="18"/>
      <c r="F8035" s="18"/>
      <c r="G8035" s="18"/>
      <c r="H8035" s="18"/>
      <c r="I8035" s="18"/>
    </row>
    <row r="8036" spans="1:9">
      <c r="A8036" s="9"/>
      <c r="B8036" s="18"/>
      <c r="C8036" s="52"/>
      <c r="D8036" s="18"/>
      <c r="E8036" s="18"/>
      <c r="F8036" s="52"/>
      <c r="G8036" s="18"/>
      <c r="H8036" s="18"/>
      <c r="I8036" s="18"/>
    </row>
    <row r="8037" spans="1:9">
      <c r="A8037" s="9"/>
      <c r="B8037" s="18"/>
      <c r="C8037" s="52"/>
      <c r="D8037" s="18"/>
      <c r="E8037" s="18"/>
      <c r="F8037" s="52"/>
      <c r="G8037" s="18"/>
      <c r="H8037" s="18"/>
      <c r="I8037" s="18"/>
    </row>
    <row r="8038" spans="1:9">
      <c r="A8038" s="9"/>
      <c r="B8038" s="18"/>
      <c r="C8038" s="52"/>
      <c r="D8038" s="18"/>
      <c r="E8038" s="18"/>
      <c r="F8038" s="52"/>
      <c r="G8038" s="18"/>
      <c r="H8038" s="18"/>
      <c r="I8038" s="18"/>
    </row>
    <row r="8039" spans="1:9">
      <c r="A8039" s="9"/>
      <c r="B8039" s="18"/>
      <c r="C8039" s="52"/>
      <c r="D8039" s="18"/>
      <c r="E8039" s="18"/>
      <c r="F8039" s="52"/>
      <c r="G8039" s="18"/>
      <c r="H8039" s="18"/>
      <c r="I8039" s="18"/>
    </row>
    <row r="8040" spans="1:9">
      <c r="A8040" s="9"/>
      <c r="B8040" s="18"/>
      <c r="C8040" s="52"/>
      <c r="D8040" s="18"/>
      <c r="E8040" s="18"/>
      <c r="F8040" s="52"/>
      <c r="G8040" s="18"/>
      <c r="H8040" s="18"/>
      <c r="I8040" s="18"/>
    </row>
    <row r="8041" spans="1:9">
      <c r="A8041" s="9"/>
      <c r="B8041" s="18"/>
      <c r="C8041" s="52"/>
      <c r="D8041" s="18"/>
      <c r="E8041" s="18"/>
      <c r="F8041" s="52"/>
      <c r="G8041" s="18"/>
      <c r="H8041" s="18"/>
      <c r="I8041" s="18"/>
    </row>
    <row r="8042" spans="1:9">
      <c r="A8042" s="9"/>
      <c r="B8042" s="18"/>
      <c r="C8042" s="52"/>
      <c r="D8042" s="18"/>
      <c r="E8042" s="18"/>
      <c r="F8042" s="52"/>
      <c r="G8042" s="18"/>
      <c r="H8042" s="18"/>
      <c r="I8042" s="18"/>
    </row>
    <row r="8043" spans="1:9">
      <c r="A8043" s="9"/>
      <c r="B8043" s="18"/>
      <c r="C8043" s="52"/>
      <c r="D8043" s="18"/>
      <c r="E8043" s="18"/>
      <c r="F8043" s="52"/>
      <c r="G8043" s="18"/>
      <c r="H8043" s="18"/>
      <c r="I8043" s="18"/>
    </row>
    <row r="8044" spans="1:9">
      <c r="A8044" s="9"/>
      <c r="B8044" s="18"/>
      <c r="C8044" s="52"/>
      <c r="D8044" s="18"/>
      <c r="E8044" s="18"/>
      <c r="F8044" s="52"/>
      <c r="G8044" s="18"/>
      <c r="H8044" s="18"/>
      <c r="I8044" s="18"/>
    </row>
    <row r="8045" spans="1:9">
      <c r="C8045" s="52"/>
      <c r="D8045" s="18"/>
      <c r="E8045" s="18"/>
      <c r="F8045" s="52"/>
      <c r="G8045" s="18"/>
      <c r="H8045" s="18"/>
      <c r="I8045" s="18"/>
    </row>
  </sheetData>
  <printOptions gridLines="1"/>
  <pageMargins left="0.5" right="0.5" top="0.5" bottom="0.5" header="0.5" footer="0.5"/>
  <pageSetup scale="8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C6E43-6E6B-431A-87E4-17735528EBB1}">
  <dimension ref="A1:IB8046"/>
  <sheetViews>
    <sheetView zoomScale="96" zoomScaleNormal="96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K27" sqref="K27"/>
    </sheetView>
  </sheetViews>
  <sheetFormatPr defaultColWidth="12.54296875" defaultRowHeight="12.5"/>
  <cols>
    <col min="1" max="1" width="6.54296875" style="7" customWidth="1"/>
    <col min="2" max="2" width="23.26953125" style="10" bestFit="1" customWidth="1"/>
    <col min="3" max="3" width="11.453125" style="10" customWidth="1"/>
    <col min="4" max="5" width="16.1796875" style="10" customWidth="1"/>
    <col min="6" max="8" width="15.26953125" style="10" customWidth="1"/>
    <col min="9" max="9" width="19.54296875" style="10" customWidth="1"/>
    <col min="10" max="11" width="15.26953125" style="10" customWidth="1"/>
    <col min="12" max="12" width="13.453125" style="10" customWidth="1"/>
    <col min="13" max="13" width="13.81640625" style="10" bestFit="1" customWidth="1"/>
    <col min="14" max="14" width="4" style="10" customWidth="1"/>
    <col min="15" max="15" width="16.453125" style="10" customWidth="1"/>
    <col min="16" max="16384" width="12.54296875" style="10"/>
  </cols>
  <sheetData>
    <row r="1" spans="1:236" s="6" customFormat="1" ht="81" customHeight="1">
      <c r="A1" s="1" t="s">
        <v>0</v>
      </c>
      <c r="B1" s="2" t="s">
        <v>1</v>
      </c>
      <c r="C1" s="3" t="s">
        <v>172</v>
      </c>
      <c r="D1" s="79" t="s">
        <v>173</v>
      </c>
      <c r="E1" s="1"/>
      <c r="F1" s="92" t="s">
        <v>3</v>
      </c>
      <c r="G1" s="92" t="s">
        <v>174</v>
      </c>
      <c r="H1" s="4" t="s">
        <v>200</v>
      </c>
      <c r="I1" s="93" t="s">
        <v>4</v>
      </c>
      <c r="J1" s="69" t="s">
        <v>174</v>
      </c>
      <c r="K1" s="4" t="s">
        <v>202</v>
      </c>
      <c r="L1" s="94" t="s">
        <v>175</v>
      </c>
    </row>
    <row r="2" spans="1:236">
      <c r="B2" s="147"/>
      <c r="C2" s="8"/>
      <c r="D2" s="95">
        <v>5522.66</v>
      </c>
      <c r="E2" s="80"/>
      <c r="F2" s="7"/>
      <c r="G2" s="7"/>
      <c r="H2" s="7"/>
      <c r="I2" s="9"/>
      <c r="J2" s="7"/>
      <c r="K2" s="7"/>
      <c r="L2" s="9"/>
    </row>
    <row r="3" spans="1:236" s="16" customFormat="1" ht="13">
      <c r="A3" s="12"/>
      <c r="B3" s="148" t="s">
        <v>6</v>
      </c>
      <c r="C3" s="14">
        <v>440334.07</v>
      </c>
      <c r="D3" s="15">
        <v>2431815351</v>
      </c>
      <c r="E3" s="57"/>
      <c r="F3" s="15">
        <v>2522834419.9404216</v>
      </c>
      <c r="G3" s="15">
        <f>G152</f>
        <v>2277110347.4382253</v>
      </c>
      <c r="H3" s="15"/>
      <c r="I3" s="15">
        <v>1925994639</v>
      </c>
      <c r="J3" s="15">
        <f>J152</f>
        <v>1738402761.1613998</v>
      </c>
      <c r="K3" s="15"/>
      <c r="L3" s="15">
        <v>4362189</v>
      </c>
      <c r="M3" s="11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</row>
    <row r="4" spans="1:236" ht="5.5" customHeight="1">
      <c r="A4" s="9"/>
      <c r="B4" s="147"/>
      <c r="C4" s="17"/>
      <c r="D4" s="83"/>
      <c r="E4" s="83"/>
      <c r="F4" s="18"/>
      <c r="G4" s="18"/>
      <c r="H4" s="18"/>
      <c r="I4" s="19"/>
      <c r="J4" s="18"/>
      <c r="K4" s="18"/>
      <c r="L4" s="19"/>
    </row>
    <row r="5" spans="1:236">
      <c r="A5" s="9">
        <v>130</v>
      </c>
      <c r="B5" s="18" t="s">
        <v>7</v>
      </c>
      <c r="C5" s="30">
        <v>2984.07</v>
      </c>
      <c r="D5" s="22">
        <v>16480004</v>
      </c>
      <c r="E5" s="29"/>
      <c r="F5" s="22">
        <v>17395099</v>
      </c>
      <c r="G5" s="22">
        <f>SUM(F5*90.26%)</f>
        <v>15700816.357400002</v>
      </c>
      <c r="H5" s="22">
        <f>SUM(G5/C5)</f>
        <v>5261.5442524471619</v>
      </c>
      <c r="I5" s="22">
        <v>12698422</v>
      </c>
      <c r="J5" s="22">
        <f>SUM(I5*90.26%)</f>
        <v>11461595.6972</v>
      </c>
      <c r="K5" s="22">
        <f>J5/C5</f>
        <v>3840.9272226187722</v>
      </c>
      <c r="L5" s="22">
        <v>0</v>
      </c>
      <c r="M5" s="11"/>
      <c r="N5" s="25"/>
      <c r="O5" s="26"/>
      <c r="P5" s="11"/>
    </row>
    <row r="6" spans="1:236">
      <c r="A6" s="9">
        <v>200</v>
      </c>
      <c r="B6" s="18" t="s">
        <v>8</v>
      </c>
      <c r="C6" s="30">
        <v>2918.94</v>
      </c>
      <c r="D6" s="22">
        <v>16120313</v>
      </c>
      <c r="E6" s="29"/>
      <c r="F6" s="22">
        <v>16591943</v>
      </c>
      <c r="G6" s="22">
        <f t="shared" ref="G6:G69" si="0">SUM(F6*90.26%)</f>
        <v>14975887.751800001</v>
      </c>
      <c r="H6" s="22">
        <f t="shared" ref="H6:H69" si="1">SUM(G6/C6)</f>
        <v>5130.5911569953478</v>
      </c>
      <c r="I6" s="22">
        <v>12953232</v>
      </c>
      <c r="J6" s="22">
        <f t="shared" ref="J6:J69" si="2">SUM(I6*90.26%)</f>
        <v>11691587.203200001</v>
      </c>
      <c r="K6" s="22">
        <f t="shared" ref="K6:K69" si="3">J6/C6</f>
        <v>4005.4222434171311</v>
      </c>
      <c r="L6" s="22">
        <v>0</v>
      </c>
      <c r="M6" s="11"/>
      <c r="N6" s="25"/>
      <c r="O6" s="28"/>
      <c r="P6" s="11"/>
    </row>
    <row r="7" spans="1:236">
      <c r="A7" s="9">
        <v>220</v>
      </c>
      <c r="B7" s="18" t="s">
        <v>9</v>
      </c>
      <c r="C7" s="30">
        <v>2292.21</v>
      </c>
      <c r="D7" s="22">
        <v>12659096</v>
      </c>
      <c r="E7" s="29"/>
      <c r="F7" s="22">
        <v>13055066</v>
      </c>
      <c r="G7" s="22">
        <f t="shared" si="0"/>
        <v>11783502.571600001</v>
      </c>
      <c r="H7" s="22">
        <f t="shared" si="1"/>
        <v>5140.6732243555352</v>
      </c>
      <c r="I7" s="22">
        <v>10641400</v>
      </c>
      <c r="J7" s="22">
        <f t="shared" si="2"/>
        <v>9604927.6400000006</v>
      </c>
      <c r="K7" s="22">
        <f t="shared" si="3"/>
        <v>4190.2476823676716</v>
      </c>
      <c r="L7" s="22">
        <v>0</v>
      </c>
      <c r="M7" s="11"/>
      <c r="N7" s="25"/>
      <c r="O7" s="28"/>
      <c r="P7" s="11"/>
    </row>
    <row r="8" spans="1:236">
      <c r="A8" s="9">
        <v>300</v>
      </c>
      <c r="B8" s="18" t="s">
        <v>10</v>
      </c>
      <c r="C8" s="30">
        <v>944.81</v>
      </c>
      <c r="D8" s="22">
        <v>5217864</v>
      </c>
      <c r="E8" s="29"/>
      <c r="F8" s="22">
        <v>5500621</v>
      </c>
      <c r="G8" s="22">
        <f t="shared" si="0"/>
        <v>4964860.5146000003</v>
      </c>
      <c r="H8" s="22">
        <f t="shared" si="1"/>
        <v>5254.8771865242752</v>
      </c>
      <c r="I8" s="22">
        <v>4015453</v>
      </c>
      <c r="J8" s="22">
        <f t="shared" si="2"/>
        <v>3624347.8778000004</v>
      </c>
      <c r="K8" s="22">
        <f t="shared" si="3"/>
        <v>3836.0600309056854</v>
      </c>
      <c r="L8" s="22">
        <v>0</v>
      </c>
      <c r="M8" s="11"/>
      <c r="N8" s="25"/>
      <c r="O8" s="28"/>
      <c r="P8" s="11"/>
    </row>
    <row r="9" spans="1:236">
      <c r="A9" s="9">
        <v>400</v>
      </c>
      <c r="B9" s="18" t="s">
        <v>11</v>
      </c>
      <c r="C9" s="30">
        <v>907.04</v>
      </c>
      <c r="D9" s="22">
        <v>5009274</v>
      </c>
      <c r="E9" s="29"/>
      <c r="F9" s="22">
        <v>5232387</v>
      </c>
      <c r="G9" s="22">
        <f t="shared" si="0"/>
        <v>4722752.5062000006</v>
      </c>
      <c r="H9" s="22">
        <f t="shared" si="1"/>
        <v>5206.7742395043224</v>
      </c>
      <c r="I9" s="22">
        <v>3819643</v>
      </c>
      <c r="J9" s="22">
        <f t="shared" si="2"/>
        <v>3447609.7718000002</v>
      </c>
      <c r="K9" s="22">
        <f t="shared" si="3"/>
        <v>3800.9456824395843</v>
      </c>
      <c r="L9" s="22">
        <v>0</v>
      </c>
      <c r="M9" s="11"/>
      <c r="N9" s="25"/>
      <c r="O9" s="28"/>
      <c r="P9" s="11"/>
    </row>
    <row r="10" spans="1:236">
      <c r="A10" s="9">
        <v>420</v>
      </c>
      <c r="B10" s="18" t="s">
        <v>12</v>
      </c>
      <c r="C10" s="30">
        <v>2146.41</v>
      </c>
      <c r="D10" s="22">
        <v>11853893</v>
      </c>
      <c r="E10" s="29"/>
      <c r="F10" s="22">
        <v>12282171</v>
      </c>
      <c r="G10" s="22">
        <f t="shared" si="0"/>
        <v>11085887.544600001</v>
      </c>
      <c r="H10" s="22">
        <f t="shared" si="1"/>
        <v>5164.8508647462513</v>
      </c>
      <c r="I10" s="22">
        <v>9800411</v>
      </c>
      <c r="J10" s="22">
        <f t="shared" si="2"/>
        <v>8845850.9686000012</v>
      </c>
      <c r="K10" s="22">
        <f t="shared" si="3"/>
        <v>4121.2307847056254</v>
      </c>
      <c r="L10" s="22">
        <v>0</v>
      </c>
      <c r="M10" s="11"/>
      <c r="N10" s="25"/>
      <c r="O10" s="28"/>
      <c r="P10" s="11"/>
    </row>
    <row r="11" spans="1:236">
      <c r="A11" s="9">
        <v>500</v>
      </c>
      <c r="B11" s="18" t="s">
        <v>13</v>
      </c>
      <c r="C11" s="30">
        <v>1047.3499999999999</v>
      </c>
      <c r="D11" s="22">
        <v>5784158</v>
      </c>
      <c r="E11" s="29"/>
      <c r="F11" s="22">
        <v>6029914</v>
      </c>
      <c r="G11" s="22">
        <f t="shared" si="0"/>
        <v>5442600.3764000004</v>
      </c>
      <c r="H11" s="22">
        <f t="shared" si="1"/>
        <v>5196.5440171862328</v>
      </c>
      <c r="I11" s="22">
        <v>4968803</v>
      </c>
      <c r="J11" s="22">
        <f t="shared" si="2"/>
        <v>4484841.5878000008</v>
      </c>
      <c r="K11" s="22">
        <f t="shared" si="3"/>
        <v>4282.0848692414202</v>
      </c>
      <c r="L11" s="22">
        <v>0</v>
      </c>
      <c r="M11" s="11"/>
      <c r="N11" s="25"/>
      <c r="O11" s="28"/>
      <c r="P11" s="11"/>
    </row>
    <row r="12" spans="1:236">
      <c r="A12" s="9">
        <v>614</v>
      </c>
      <c r="B12" s="18" t="s">
        <v>14</v>
      </c>
      <c r="C12" s="30">
        <v>3094.78</v>
      </c>
      <c r="D12" s="22">
        <v>17091418</v>
      </c>
      <c r="E12" s="29"/>
      <c r="F12" s="22">
        <v>17913181</v>
      </c>
      <c r="G12" s="22">
        <f t="shared" si="0"/>
        <v>16168437.170600001</v>
      </c>
      <c r="H12" s="22">
        <f t="shared" si="1"/>
        <v>5224.4221465176843</v>
      </c>
      <c r="I12" s="22">
        <v>13076622</v>
      </c>
      <c r="J12" s="22">
        <f t="shared" si="2"/>
        <v>11802959.017200001</v>
      </c>
      <c r="K12" s="22">
        <f t="shared" si="3"/>
        <v>3813.8281290430982</v>
      </c>
      <c r="L12" s="22">
        <v>0</v>
      </c>
      <c r="M12" s="11"/>
      <c r="N12" s="25"/>
      <c r="O12" s="28"/>
      <c r="P12" s="11"/>
    </row>
    <row r="13" spans="1:236">
      <c r="A13" s="9">
        <v>617</v>
      </c>
      <c r="B13" s="18" t="s">
        <v>15</v>
      </c>
      <c r="C13" s="30">
        <v>989.29</v>
      </c>
      <c r="D13" s="22">
        <v>5463512</v>
      </c>
      <c r="E13" s="29"/>
      <c r="F13" s="22">
        <v>5752068</v>
      </c>
      <c r="G13" s="22">
        <f t="shared" si="0"/>
        <v>5191816.5768000009</v>
      </c>
      <c r="H13" s="22">
        <f t="shared" si="1"/>
        <v>5248.0229020812912</v>
      </c>
      <c r="I13" s="22">
        <v>4842983</v>
      </c>
      <c r="J13" s="22">
        <f t="shared" si="2"/>
        <v>4371276.4558000006</v>
      </c>
      <c r="K13" s="22">
        <f t="shared" si="3"/>
        <v>4418.5996581386662</v>
      </c>
      <c r="L13" s="22">
        <v>339982</v>
      </c>
      <c r="M13" s="11"/>
      <c r="N13" s="25"/>
      <c r="O13" s="28"/>
      <c r="P13" s="11"/>
    </row>
    <row r="14" spans="1:236">
      <c r="A14" s="9">
        <v>618</v>
      </c>
      <c r="B14" s="18" t="s">
        <v>16</v>
      </c>
      <c r="C14" s="30">
        <v>1183.67</v>
      </c>
      <c r="D14" s="22">
        <v>6537007</v>
      </c>
      <c r="E14" s="29"/>
      <c r="F14" s="22">
        <v>6892386</v>
      </c>
      <c r="G14" s="22">
        <f t="shared" si="0"/>
        <v>6221067.6036</v>
      </c>
      <c r="H14" s="22">
        <f t="shared" si="1"/>
        <v>5255.7449319489378</v>
      </c>
      <c r="I14" s="22">
        <v>5031442</v>
      </c>
      <c r="J14" s="22">
        <f t="shared" si="2"/>
        <v>4541379.5492000002</v>
      </c>
      <c r="K14" s="22">
        <f t="shared" si="3"/>
        <v>3836.6939680823202</v>
      </c>
      <c r="L14" s="22">
        <v>786793</v>
      </c>
      <c r="M14" s="11"/>
      <c r="N14" s="25"/>
      <c r="O14" s="28"/>
      <c r="P14" s="11"/>
    </row>
    <row r="15" spans="1:236">
      <c r="A15" s="9">
        <v>700</v>
      </c>
      <c r="B15" s="18" t="s">
        <v>17</v>
      </c>
      <c r="C15" s="30">
        <v>2256.09</v>
      </c>
      <c r="D15" s="22">
        <v>12459618</v>
      </c>
      <c r="E15" s="29"/>
      <c r="F15" s="22">
        <v>12930420</v>
      </c>
      <c r="G15" s="22">
        <f t="shared" si="0"/>
        <v>11670997.092</v>
      </c>
      <c r="H15" s="22">
        <f t="shared" si="1"/>
        <v>5173.1079398428255</v>
      </c>
      <c r="I15" s="22">
        <v>10651499</v>
      </c>
      <c r="J15" s="22">
        <f t="shared" si="2"/>
        <v>9614042.9974000007</v>
      </c>
      <c r="K15" s="22">
        <f t="shared" si="3"/>
        <v>4261.37388020868</v>
      </c>
      <c r="L15" s="22">
        <v>0</v>
      </c>
      <c r="M15" s="11"/>
      <c r="N15" s="25"/>
      <c r="O15" s="28"/>
      <c r="P15" s="11"/>
    </row>
    <row r="16" spans="1:236">
      <c r="A16" s="9">
        <v>800</v>
      </c>
      <c r="B16" s="18" t="s">
        <v>18</v>
      </c>
      <c r="C16" s="30">
        <v>851.35</v>
      </c>
      <c r="D16" s="22">
        <v>4701717</v>
      </c>
      <c r="E16" s="29"/>
      <c r="F16" s="22">
        <v>4914061</v>
      </c>
      <c r="G16" s="22">
        <f t="shared" si="0"/>
        <v>4435431.4586000005</v>
      </c>
      <c r="H16" s="22">
        <f t="shared" si="1"/>
        <v>5209.8801416573679</v>
      </c>
      <c r="I16" s="22">
        <v>3587265</v>
      </c>
      <c r="J16" s="22">
        <f t="shared" si="2"/>
        <v>3237865.3890000004</v>
      </c>
      <c r="K16" s="22">
        <f t="shared" si="3"/>
        <v>3803.2130017031777</v>
      </c>
      <c r="L16" s="22">
        <v>0</v>
      </c>
      <c r="M16" s="11"/>
      <c r="N16" s="25"/>
      <c r="O16" s="28"/>
      <c r="P16" s="11"/>
    </row>
    <row r="17" spans="1:16">
      <c r="A17" s="9">
        <v>900</v>
      </c>
      <c r="B17" s="18" t="s">
        <v>19</v>
      </c>
      <c r="C17" s="30">
        <v>447.64</v>
      </c>
      <c r="D17" s="22">
        <v>2472164</v>
      </c>
      <c r="E17" s="29"/>
      <c r="F17" s="22">
        <v>2611886</v>
      </c>
      <c r="G17" s="22">
        <f t="shared" si="0"/>
        <v>2357488.3036000002</v>
      </c>
      <c r="H17" s="22">
        <f t="shared" si="1"/>
        <v>5266.4826726834071</v>
      </c>
      <c r="I17" s="22">
        <v>2318220</v>
      </c>
      <c r="J17" s="22">
        <f t="shared" si="2"/>
        <v>2092425.3720000002</v>
      </c>
      <c r="K17" s="22">
        <f t="shared" si="3"/>
        <v>4674.3485211330535</v>
      </c>
      <c r="L17" s="22">
        <v>0</v>
      </c>
      <c r="M17" s="11"/>
      <c r="N17" s="25"/>
      <c r="O17" s="28"/>
      <c r="P17" s="11"/>
    </row>
    <row r="18" spans="1:16">
      <c r="A18" s="9">
        <v>920</v>
      </c>
      <c r="B18" s="18" t="s">
        <v>20</v>
      </c>
      <c r="C18" s="30">
        <v>1594.99</v>
      </c>
      <c r="D18" s="22">
        <v>8808587</v>
      </c>
      <c r="E18" s="29"/>
      <c r="F18" s="22">
        <v>9133316</v>
      </c>
      <c r="G18" s="22">
        <f t="shared" si="0"/>
        <v>8243731.0216000006</v>
      </c>
      <c r="H18" s="22">
        <f t="shared" si="1"/>
        <v>5168.5158036100547</v>
      </c>
      <c r="I18" s="22">
        <v>7696544</v>
      </c>
      <c r="J18" s="22">
        <f t="shared" si="2"/>
        <v>6946900.6144000003</v>
      </c>
      <c r="K18" s="22">
        <f t="shared" si="3"/>
        <v>4355.4508895980543</v>
      </c>
      <c r="L18" s="22">
        <v>0</v>
      </c>
      <c r="M18" s="11"/>
      <c r="N18" s="25"/>
      <c r="O18" s="28"/>
      <c r="P18" s="11"/>
    </row>
    <row r="19" spans="1:16">
      <c r="A19" s="9">
        <v>921</v>
      </c>
      <c r="B19" s="18" t="s">
        <v>21</v>
      </c>
      <c r="C19" s="30">
        <v>576.5</v>
      </c>
      <c r="D19" s="22">
        <v>3183813</v>
      </c>
      <c r="E19" s="29"/>
      <c r="F19" s="22">
        <v>3349767</v>
      </c>
      <c r="G19" s="22">
        <f t="shared" si="0"/>
        <v>3023499.6942000003</v>
      </c>
      <c r="H19" s="22">
        <f t="shared" si="1"/>
        <v>5244.5788277536867</v>
      </c>
      <c r="I19" s="22">
        <v>2654332</v>
      </c>
      <c r="J19" s="22">
        <f t="shared" si="2"/>
        <v>2395800.0632000002</v>
      </c>
      <c r="K19" s="22">
        <f t="shared" si="3"/>
        <v>4155.7676725065048</v>
      </c>
      <c r="L19" s="22">
        <v>0</v>
      </c>
      <c r="M19" s="11"/>
      <c r="N19" s="25"/>
      <c r="O19" s="28"/>
      <c r="P19" s="11"/>
    </row>
    <row r="20" spans="1:16">
      <c r="A20" s="9">
        <v>1000</v>
      </c>
      <c r="B20" s="18" t="s">
        <v>22</v>
      </c>
      <c r="C20" s="30">
        <v>1192.9100000000001</v>
      </c>
      <c r="D20" s="22">
        <v>6588036</v>
      </c>
      <c r="E20" s="29"/>
      <c r="F20" s="22">
        <v>6794305</v>
      </c>
      <c r="G20" s="22">
        <f t="shared" si="0"/>
        <v>6132539.6930000009</v>
      </c>
      <c r="H20" s="22">
        <f t="shared" si="1"/>
        <v>5140.8234426737981</v>
      </c>
      <c r="I20" s="22">
        <v>4959843</v>
      </c>
      <c r="J20" s="22">
        <f t="shared" si="2"/>
        <v>4476754.2918000007</v>
      </c>
      <c r="K20" s="22">
        <f t="shared" si="3"/>
        <v>3752.8013779748685</v>
      </c>
      <c r="L20" s="22">
        <v>0</v>
      </c>
      <c r="M20" s="11"/>
      <c r="N20" s="25"/>
      <c r="O20" s="28"/>
      <c r="P20" s="11"/>
    </row>
    <row r="21" spans="1:16">
      <c r="A21" s="9">
        <v>1100</v>
      </c>
      <c r="B21" s="18" t="s">
        <v>23</v>
      </c>
      <c r="C21" s="30">
        <v>1332.77</v>
      </c>
      <c r="D21" s="22">
        <v>7360436</v>
      </c>
      <c r="E21" s="29"/>
      <c r="F21" s="22">
        <v>7767175</v>
      </c>
      <c r="G21" s="22">
        <f t="shared" si="0"/>
        <v>7010652.1550000003</v>
      </c>
      <c r="H21" s="22">
        <f t="shared" si="1"/>
        <v>5260.2115556322551</v>
      </c>
      <c r="I21" s="22">
        <v>5670038</v>
      </c>
      <c r="J21" s="22">
        <f t="shared" si="2"/>
        <v>5117776.2988</v>
      </c>
      <c r="K21" s="22">
        <f t="shared" si="3"/>
        <v>3839.9546049205792</v>
      </c>
      <c r="L21" s="22">
        <v>0</v>
      </c>
      <c r="M21" s="11"/>
      <c r="N21" s="25"/>
      <c r="O21" s="28"/>
      <c r="P21" s="11"/>
    </row>
    <row r="22" spans="1:16">
      <c r="A22" s="9">
        <v>1211</v>
      </c>
      <c r="B22" s="18" t="s">
        <v>24</v>
      </c>
      <c r="C22" s="30">
        <v>864.27</v>
      </c>
      <c r="D22" s="22">
        <v>4773069</v>
      </c>
      <c r="E22" s="29"/>
      <c r="F22" s="22">
        <v>4890977</v>
      </c>
      <c r="G22" s="22">
        <f t="shared" si="0"/>
        <v>4414595.8402000004</v>
      </c>
      <c r="H22" s="22">
        <f t="shared" si="1"/>
        <v>5107.8897106228387</v>
      </c>
      <c r="I22" s="22">
        <v>3570413</v>
      </c>
      <c r="J22" s="22">
        <f t="shared" si="2"/>
        <v>3222654.7738000001</v>
      </c>
      <c r="K22" s="22">
        <f t="shared" si="3"/>
        <v>3728.7592694412629</v>
      </c>
      <c r="L22" s="22">
        <v>0</v>
      </c>
      <c r="M22" s="11"/>
      <c r="N22" s="25"/>
      <c r="O22" s="28"/>
      <c r="P22" s="11"/>
    </row>
    <row r="23" spans="1:16">
      <c r="A23" s="9">
        <v>1212</v>
      </c>
      <c r="B23" s="18" t="s">
        <v>25</v>
      </c>
      <c r="C23" s="30">
        <v>1665.68</v>
      </c>
      <c r="D23" s="22">
        <v>9198984</v>
      </c>
      <c r="E23" s="29"/>
      <c r="F23" s="22">
        <v>9669786</v>
      </c>
      <c r="G23" s="22">
        <f t="shared" si="0"/>
        <v>8727948.8436000012</v>
      </c>
      <c r="H23" s="22">
        <f t="shared" si="1"/>
        <v>5239.8713099755059</v>
      </c>
      <c r="I23" s="22">
        <v>7058944</v>
      </c>
      <c r="J23" s="22">
        <f t="shared" si="2"/>
        <v>6371402.8544000005</v>
      </c>
      <c r="K23" s="22">
        <f t="shared" si="3"/>
        <v>3825.1061754958937</v>
      </c>
      <c r="L23" s="22">
        <v>0</v>
      </c>
      <c r="M23" s="11"/>
      <c r="N23" s="25"/>
      <c r="O23" s="28"/>
      <c r="P23" s="11"/>
    </row>
    <row r="24" spans="1:16">
      <c r="A24" s="9">
        <v>1321</v>
      </c>
      <c r="B24" s="18" t="s">
        <v>26</v>
      </c>
      <c r="C24" s="30">
        <v>2788.14</v>
      </c>
      <c r="D24" s="22">
        <v>15397949</v>
      </c>
      <c r="E24" s="29"/>
      <c r="F24" s="22">
        <v>16242078</v>
      </c>
      <c r="G24" s="22">
        <f t="shared" si="0"/>
        <v>14660099.6028</v>
      </c>
      <c r="H24" s="22">
        <f t="shared" si="1"/>
        <v>5258.0213342228153</v>
      </c>
      <c r="I24" s="22">
        <v>11856717</v>
      </c>
      <c r="J24" s="22">
        <f t="shared" si="2"/>
        <v>10701872.7642</v>
      </c>
      <c r="K24" s="22">
        <f t="shared" si="3"/>
        <v>3838.355593406357</v>
      </c>
      <c r="L24" s="22">
        <v>0</v>
      </c>
      <c r="M24" s="11"/>
      <c r="N24" s="25"/>
      <c r="O24" s="28"/>
      <c r="P24" s="11"/>
    </row>
    <row r="25" spans="1:16">
      <c r="A25" s="9">
        <v>1400</v>
      </c>
      <c r="B25" s="18" t="s">
        <v>27</v>
      </c>
      <c r="C25" s="30">
        <v>1264.97</v>
      </c>
      <c r="D25" s="22">
        <v>6985999</v>
      </c>
      <c r="E25" s="29"/>
      <c r="F25" s="22">
        <v>7373686</v>
      </c>
      <c r="G25" s="22">
        <f t="shared" si="0"/>
        <v>6655488.9836000009</v>
      </c>
      <c r="H25" s="22">
        <f t="shared" si="1"/>
        <v>5261.380889349155</v>
      </c>
      <c r="I25" s="22">
        <v>5382791</v>
      </c>
      <c r="J25" s="22">
        <f t="shared" si="2"/>
        <v>4858507.1566000003</v>
      </c>
      <c r="K25" s="22">
        <f t="shared" si="3"/>
        <v>3840.8082062025187</v>
      </c>
      <c r="L25" s="22">
        <v>0</v>
      </c>
      <c r="M25" s="11"/>
      <c r="N25" s="25"/>
      <c r="O25" s="28"/>
      <c r="P25" s="11"/>
    </row>
    <row r="26" spans="1:16">
      <c r="A26" s="9">
        <v>1402</v>
      </c>
      <c r="B26" s="18" t="s">
        <v>176</v>
      </c>
      <c r="C26" s="30">
        <v>264.83999999999997</v>
      </c>
      <c r="D26" s="22">
        <v>1462621</v>
      </c>
      <c r="E26" s="29"/>
      <c r="F26" s="22">
        <v>1542423</v>
      </c>
      <c r="G26" s="22">
        <f t="shared" si="0"/>
        <v>1392190.9998000001</v>
      </c>
      <c r="H26" s="22">
        <f t="shared" si="1"/>
        <v>5256.7248142274593</v>
      </c>
      <c r="I26" s="22">
        <v>1125969</v>
      </c>
      <c r="J26" s="22">
        <f t="shared" si="2"/>
        <v>1016299.6194000001</v>
      </c>
      <c r="K26" s="22">
        <f t="shared" si="3"/>
        <v>3837.4098300860906</v>
      </c>
      <c r="L26" s="22">
        <v>0</v>
      </c>
      <c r="M26" s="11"/>
      <c r="N26" s="25"/>
      <c r="O26" s="28"/>
      <c r="P26" s="11"/>
    </row>
    <row r="27" spans="1:16">
      <c r="A27" s="9">
        <v>1420</v>
      </c>
      <c r="B27" s="18" t="s">
        <v>29</v>
      </c>
      <c r="C27" s="30">
        <v>2361.21</v>
      </c>
      <c r="D27" s="22">
        <v>13040160</v>
      </c>
      <c r="E27" s="29"/>
      <c r="F27" s="22">
        <v>13764725</v>
      </c>
      <c r="G27" s="22">
        <f t="shared" si="0"/>
        <v>12424040.785</v>
      </c>
      <c r="H27" s="22">
        <f t="shared" si="1"/>
        <v>5261.7263119332883</v>
      </c>
      <c r="I27" s="22">
        <v>11837913</v>
      </c>
      <c r="J27" s="22">
        <f t="shared" si="2"/>
        <v>10684900.273800001</v>
      </c>
      <c r="K27" s="22">
        <f t="shared" si="3"/>
        <v>4525.1800025410703</v>
      </c>
      <c r="L27" s="22">
        <v>0</v>
      </c>
      <c r="M27" s="11"/>
      <c r="N27" s="25"/>
      <c r="O27" s="28"/>
      <c r="P27" s="11"/>
    </row>
    <row r="28" spans="1:16">
      <c r="A28" s="9">
        <v>1425</v>
      </c>
      <c r="B28" s="18" t="s">
        <v>177</v>
      </c>
      <c r="C28" s="30">
        <v>150</v>
      </c>
      <c r="D28" s="22">
        <v>828399</v>
      </c>
      <c r="E28" s="29"/>
      <c r="F28" s="22">
        <v>874428.26042156352</v>
      </c>
      <c r="G28" s="22">
        <f t="shared" si="0"/>
        <v>789258.94785650331</v>
      </c>
      <c r="H28" s="22">
        <f t="shared" si="1"/>
        <v>5261.726319043355</v>
      </c>
      <c r="I28" s="22">
        <v>752024</v>
      </c>
      <c r="J28" s="22">
        <f t="shared" si="2"/>
        <v>678776.8624000001</v>
      </c>
      <c r="K28" s="22">
        <f t="shared" si="3"/>
        <v>4525.1790826666675</v>
      </c>
      <c r="L28" s="22">
        <v>0</v>
      </c>
      <c r="M28" s="11"/>
      <c r="N28" s="25"/>
      <c r="O28" s="28"/>
      <c r="P28" s="11"/>
    </row>
    <row r="29" spans="1:16">
      <c r="A29" s="9">
        <v>1500</v>
      </c>
      <c r="B29" s="18" t="s">
        <v>31</v>
      </c>
      <c r="C29" s="30">
        <v>2548.84</v>
      </c>
      <c r="D29" s="22">
        <v>14076377</v>
      </c>
      <c r="E29" s="29"/>
      <c r="F29" s="22">
        <v>14829660</v>
      </c>
      <c r="G29" s="22">
        <f t="shared" si="0"/>
        <v>13385251.116</v>
      </c>
      <c r="H29" s="22">
        <f t="shared" si="1"/>
        <v>5251.5070055397746</v>
      </c>
      <c r="I29" s="22">
        <v>12195094</v>
      </c>
      <c r="J29" s="22">
        <f t="shared" si="2"/>
        <v>11007291.844400002</v>
      </c>
      <c r="K29" s="22">
        <f t="shared" si="3"/>
        <v>4318.5495536793214</v>
      </c>
      <c r="L29" s="22">
        <v>0</v>
      </c>
      <c r="M29" s="11"/>
      <c r="N29" s="25"/>
      <c r="O29" s="28"/>
      <c r="P29" s="11"/>
    </row>
    <row r="30" spans="1:16">
      <c r="A30" s="9">
        <v>1520</v>
      </c>
      <c r="B30" s="18" t="s">
        <v>32</v>
      </c>
      <c r="C30" s="30">
        <v>1385.61</v>
      </c>
      <c r="D30" s="22">
        <v>7652253</v>
      </c>
      <c r="E30" s="29"/>
      <c r="F30" s="22">
        <v>8067000</v>
      </c>
      <c r="G30" s="22">
        <f t="shared" si="0"/>
        <v>7281274.2000000002</v>
      </c>
      <c r="H30" s="22">
        <f t="shared" si="1"/>
        <v>5254.9232468010487</v>
      </c>
      <c r="I30" s="22">
        <v>5888910</v>
      </c>
      <c r="J30" s="22">
        <f t="shared" si="2"/>
        <v>5315330.1660000002</v>
      </c>
      <c r="K30" s="22">
        <f t="shared" si="3"/>
        <v>3836.0939701647653</v>
      </c>
      <c r="L30" s="22">
        <v>0</v>
      </c>
      <c r="M30" s="11"/>
      <c r="N30" s="25"/>
      <c r="O30" s="28"/>
      <c r="P30" s="11"/>
    </row>
    <row r="31" spans="1:16">
      <c r="A31" s="9">
        <v>1600</v>
      </c>
      <c r="B31" s="18" t="s">
        <v>33</v>
      </c>
      <c r="C31" s="30">
        <v>2663</v>
      </c>
      <c r="D31" s="22">
        <v>14706844</v>
      </c>
      <c r="E31" s="29"/>
      <c r="F31" s="22">
        <v>15320405</v>
      </c>
      <c r="G31" s="22">
        <f t="shared" si="0"/>
        <v>13828197.553000001</v>
      </c>
      <c r="H31" s="22">
        <f t="shared" si="1"/>
        <v>5192.7140642132936</v>
      </c>
      <c r="I31" s="22">
        <v>11183896</v>
      </c>
      <c r="J31" s="22">
        <f t="shared" si="2"/>
        <v>10094584.5296</v>
      </c>
      <c r="K31" s="22">
        <f t="shared" si="3"/>
        <v>3790.6813855050696</v>
      </c>
      <c r="L31" s="22">
        <v>0</v>
      </c>
      <c r="M31" s="11"/>
      <c r="N31" s="25"/>
      <c r="O31" s="28"/>
      <c r="P31" s="11"/>
    </row>
    <row r="32" spans="1:16">
      <c r="A32" s="9">
        <v>1700</v>
      </c>
      <c r="B32" s="18" t="s">
        <v>34</v>
      </c>
      <c r="C32" s="30">
        <v>31386.61</v>
      </c>
      <c r="D32" s="22">
        <v>173337576</v>
      </c>
      <c r="E32" s="29"/>
      <c r="F32" s="22">
        <v>177446390</v>
      </c>
      <c r="G32" s="22">
        <f t="shared" si="0"/>
        <v>160163111.61400002</v>
      </c>
      <c r="H32" s="22">
        <f t="shared" si="1"/>
        <v>5102.9120893909858</v>
      </c>
      <c r="I32" s="22">
        <v>131015638</v>
      </c>
      <c r="J32" s="22">
        <f t="shared" si="2"/>
        <v>118254714.85880001</v>
      </c>
      <c r="K32" s="22">
        <f t="shared" si="3"/>
        <v>3767.6803853235506</v>
      </c>
      <c r="L32" s="22">
        <v>0</v>
      </c>
      <c r="M32" s="11"/>
      <c r="N32" s="25"/>
      <c r="O32" s="28"/>
      <c r="P32" s="11"/>
    </row>
    <row r="33" spans="1:16">
      <c r="A33" s="9">
        <v>1800</v>
      </c>
      <c r="B33" s="18" t="s">
        <v>35</v>
      </c>
      <c r="C33" s="30">
        <v>2173.06</v>
      </c>
      <c r="D33" s="22">
        <v>12001072</v>
      </c>
      <c r="E33" s="29"/>
      <c r="F33" s="22">
        <v>12456410</v>
      </c>
      <c r="G33" s="22">
        <f t="shared" si="0"/>
        <v>11243155.666000001</v>
      </c>
      <c r="H33" s="22">
        <f t="shared" si="1"/>
        <v>5173.8818375930723</v>
      </c>
      <c r="I33" s="22">
        <v>9093179</v>
      </c>
      <c r="J33" s="22">
        <f t="shared" si="2"/>
        <v>8207503.3654000005</v>
      </c>
      <c r="K33" s="22">
        <f t="shared" si="3"/>
        <v>3776.9336168352465</v>
      </c>
      <c r="L33" s="22">
        <v>0</v>
      </c>
      <c r="M33" s="11"/>
      <c r="N33" s="25"/>
      <c r="O33" s="28"/>
      <c r="P33" s="11"/>
    </row>
    <row r="34" spans="1:16">
      <c r="A34" s="9">
        <v>1802</v>
      </c>
      <c r="B34" s="18" t="s">
        <v>36</v>
      </c>
      <c r="C34" s="30">
        <v>537.19000000000005</v>
      </c>
      <c r="D34" s="22">
        <v>2966718</v>
      </c>
      <c r="E34" s="29"/>
      <c r="F34" s="22">
        <v>3064468</v>
      </c>
      <c r="G34" s="22">
        <f t="shared" si="0"/>
        <v>2765988.8168000001</v>
      </c>
      <c r="H34" s="22">
        <f t="shared" si="1"/>
        <v>5148.9953588115932</v>
      </c>
      <c r="I34" s="22">
        <v>2237062</v>
      </c>
      <c r="J34" s="22">
        <f t="shared" si="2"/>
        <v>2019172.1612000002</v>
      </c>
      <c r="K34" s="22">
        <f t="shared" si="3"/>
        <v>3758.7672168134181</v>
      </c>
      <c r="L34" s="22">
        <v>0</v>
      </c>
      <c r="M34" s="11"/>
      <c r="N34" s="25"/>
      <c r="O34" s="28"/>
      <c r="P34" s="11"/>
    </row>
    <row r="35" spans="1:16">
      <c r="A35" s="9">
        <v>1820</v>
      </c>
      <c r="B35" s="18" t="s">
        <v>37</v>
      </c>
      <c r="C35" s="30">
        <v>3605.93</v>
      </c>
      <c r="D35" s="22">
        <v>19914325</v>
      </c>
      <c r="E35" s="29"/>
      <c r="F35" s="22">
        <v>21045906</v>
      </c>
      <c r="G35" s="22">
        <f t="shared" si="0"/>
        <v>18996034.755600002</v>
      </c>
      <c r="H35" s="22">
        <f t="shared" si="1"/>
        <v>5267.9987563818495</v>
      </c>
      <c r="I35" s="22">
        <v>15363511</v>
      </c>
      <c r="J35" s="22">
        <f t="shared" si="2"/>
        <v>13867105.028600002</v>
      </c>
      <c r="K35" s="22">
        <f t="shared" si="3"/>
        <v>3845.6389970409859</v>
      </c>
      <c r="L35" s="22">
        <v>0</v>
      </c>
      <c r="M35" s="11"/>
      <c r="N35" s="25"/>
      <c r="O35" s="28"/>
      <c r="P35" s="11"/>
    </row>
    <row r="36" spans="1:16">
      <c r="A36" s="9">
        <v>1821</v>
      </c>
      <c r="B36" s="18" t="s">
        <v>38</v>
      </c>
      <c r="C36" s="30">
        <v>3823.98</v>
      </c>
      <c r="D36" s="22">
        <v>21118541</v>
      </c>
      <c r="E36" s="29"/>
      <c r="F36" s="22">
        <v>21675219</v>
      </c>
      <c r="G36" s="22">
        <f t="shared" si="0"/>
        <v>19564052.669400003</v>
      </c>
      <c r="H36" s="22">
        <f t="shared" si="1"/>
        <v>5116.1493180926682</v>
      </c>
      <c r="I36" s="22">
        <v>16877789</v>
      </c>
      <c r="J36" s="22">
        <f t="shared" si="2"/>
        <v>15233892.351400001</v>
      </c>
      <c r="K36" s="22">
        <f t="shared" si="3"/>
        <v>3983.7792957599154</v>
      </c>
      <c r="L36" s="22">
        <v>0</v>
      </c>
      <c r="M36" s="11"/>
      <c r="N36" s="25"/>
      <c r="O36" s="28"/>
      <c r="P36" s="11"/>
    </row>
    <row r="37" spans="1:16">
      <c r="A37" s="9">
        <v>1900</v>
      </c>
      <c r="B37" s="18" t="s">
        <v>39</v>
      </c>
      <c r="C37" s="30">
        <v>1171.96</v>
      </c>
      <c r="D37" s="22">
        <v>6472337</v>
      </c>
      <c r="E37" s="29"/>
      <c r="F37" s="22">
        <v>6706771</v>
      </c>
      <c r="G37" s="22">
        <f t="shared" si="0"/>
        <v>6053531.5046000006</v>
      </c>
      <c r="H37" s="22">
        <f t="shared" si="1"/>
        <v>5165.3055604286837</v>
      </c>
      <c r="I37" s="22">
        <v>5060893</v>
      </c>
      <c r="J37" s="22">
        <f t="shared" si="2"/>
        <v>4567962.0218000002</v>
      </c>
      <c r="K37" s="22">
        <f t="shared" si="3"/>
        <v>3897.7115445919658</v>
      </c>
      <c r="L37" s="22">
        <v>0</v>
      </c>
      <c r="M37" s="11"/>
      <c r="N37" s="25"/>
      <c r="O37" s="28"/>
      <c r="P37" s="11"/>
    </row>
    <row r="38" spans="1:16">
      <c r="A38" s="7">
        <v>2000</v>
      </c>
      <c r="B38" s="10" t="s">
        <v>40</v>
      </c>
      <c r="C38" s="30">
        <v>3709.27</v>
      </c>
      <c r="D38" s="22">
        <v>20485037</v>
      </c>
      <c r="E38" s="29"/>
      <c r="F38" s="22">
        <v>21133390</v>
      </c>
      <c r="G38" s="22">
        <f t="shared" si="0"/>
        <v>19074997.814000003</v>
      </c>
      <c r="H38" s="22">
        <f t="shared" si="1"/>
        <v>5142.5207153968313</v>
      </c>
      <c r="I38" s="22">
        <v>17312566</v>
      </c>
      <c r="J38" s="22">
        <f t="shared" si="2"/>
        <v>15626322.071600001</v>
      </c>
      <c r="K38" s="22">
        <f t="shared" si="3"/>
        <v>4212.7755789144494</v>
      </c>
      <c r="L38" s="22">
        <v>0</v>
      </c>
      <c r="M38" s="11"/>
      <c r="N38" s="25"/>
      <c r="O38" s="28"/>
      <c r="P38" s="11"/>
    </row>
    <row r="39" spans="1:16">
      <c r="A39" s="9">
        <v>2100</v>
      </c>
      <c r="B39" s="18" t="s">
        <v>41</v>
      </c>
      <c r="C39" s="30">
        <v>1816.48</v>
      </c>
      <c r="D39" s="22">
        <v>10031801</v>
      </c>
      <c r="E39" s="29"/>
      <c r="F39" s="22">
        <v>10404577</v>
      </c>
      <c r="G39" s="22">
        <f t="shared" si="0"/>
        <v>9391171.2002000008</v>
      </c>
      <c r="H39" s="22">
        <f t="shared" si="1"/>
        <v>5169.9832644455209</v>
      </c>
      <c r="I39" s="22">
        <v>7665293</v>
      </c>
      <c r="J39" s="22">
        <f t="shared" si="2"/>
        <v>6918693.4618000006</v>
      </c>
      <c r="K39" s="22">
        <f t="shared" si="3"/>
        <v>3808.8464842993044</v>
      </c>
      <c r="L39" s="22">
        <v>0</v>
      </c>
      <c r="M39" s="11"/>
      <c r="N39" s="25"/>
      <c r="O39" s="28"/>
      <c r="P39" s="11"/>
    </row>
    <row r="40" spans="1:16">
      <c r="A40" s="9">
        <v>2220</v>
      </c>
      <c r="B40" s="18" t="s">
        <v>42</v>
      </c>
      <c r="C40" s="30">
        <v>3677.81</v>
      </c>
      <c r="D40" s="22">
        <v>20311294</v>
      </c>
      <c r="E40" s="29"/>
      <c r="F40" s="22">
        <v>21042210</v>
      </c>
      <c r="G40" s="22">
        <f t="shared" si="0"/>
        <v>18992698.746000003</v>
      </c>
      <c r="H40" s="22">
        <f t="shared" si="1"/>
        <v>5164.1326621005446</v>
      </c>
      <c r="I40" s="22">
        <v>16012462</v>
      </c>
      <c r="J40" s="22">
        <f t="shared" si="2"/>
        <v>14452848.201200001</v>
      </c>
      <c r="K40" s="22">
        <f t="shared" si="3"/>
        <v>3929.7430267468958</v>
      </c>
      <c r="L40" s="22">
        <v>0</v>
      </c>
      <c r="M40" s="11"/>
      <c r="N40" s="25"/>
      <c r="O40" s="28"/>
      <c r="P40" s="11"/>
    </row>
    <row r="41" spans="1:16">
      <c r="A41" s="9">
        <v>2300</v>
      </c>
      <c r="B41" s="18" t="s">
        <v>43</v>
      </c>
      <c r="C41" s="30">
        <v>4136.4399999999996</v>
      </c>
      <c r="D41" s="22">
        <v>22844152</v>
      </c>
      <c r="E41" s="29"/>
      <c r="F41" s="22">
        <v>23601853</v>
      </c>
      <c r="G41" s="22">
        <f t="shared" si="0"/>
        <v>21303032.517800003</v>
      </c>
      <c r="H41" s="22">
        <f t="shared" si="1"/>
        <v>5150.0886070630795</v>
      </c>
      <c r="I41" s="22">
        <v>17229353</v>
      </c>
      <c r="J41" s="22">
        <f t="shared" si="2"/>
        <v>15551214.017800001</v>
      </c>
      <c r="K41" s="22">
        <f t="shared" si="3"/>
        <v>3759.5647508002057</v>
      </c>
      <c r="L41" s="22">
        <v>0</v>
      </c>
      <c r="M41" s="11"/>
      <c r="N41" s="25"/>
      <c r="O41" s="28"/>
      <c r="P41" s="11"/>
    </row>
    <row r="42" spans="1:16">
      <c r="A42" s="9">
        <v>2320</v>
      </c>
      <c r="B42" s="18" t="s">
        <v>44</v>
      </c>
      <c r="C42" s="30">
        <v>1721.77</v>
      </c>
      <c r="D42" s="22">
        <v>9508750</v>
      </c>
      <c r="E42" s="29"/>
      <c r="F42" s="22">
        <v>9959118</v>
      </c>
      <c r="G42" s="22">
        <f t="shared" si="0"/>
        <v>8989099.9068</v>
      </c>
      <c r="H42" s="22">
        <f t="shared" si="1"/>
        <v>5220.8482589428322</v>
      </c>
      <c r="I42" s="22">
        <v>7270156</v>
      </c>
      <c r="J42" s="22">
        <f t="shared" si="2"/>
        <v>6562042.8056000005</v>
      </c>
      <c r="K42" s="22">
        <f t="shared" si="3"/>
        <v>3811.2191556363514</v>
      </c>
      <c r="L42" s="22">
        <v>0</v>
      </c>
      <c r="M42" s="11"/>
      <c r="N42" s="25"/>
      <c r="O42" s="28"/>
      <c r="P42" s="11"/>
    </row>
    <row r="43" spans="1:16">
      <c r="A43" s="9">
        <v>2400</v>
      </c>
      <c r="B43" s="18" t="s">
        <v>45</v>
      </c>
      <c r="C43" s="30">
        <v>14108.14</v>
      </c>
      <c r="D43" s="22">
        <v>77914460</v>
      </c>
      <c r="E43" s="29"/>
      <c r="F43" s="22">
        <v>80542389</v>
      </c>
      <c r="G43" s="22">
        <f t="shared" si="0"/>
        <v>72697560.311400011</v>
      </c>
      <c r="H43" s="22">
        <f t="shared" si="1"/>
        <v>5152.8805577064031</v>
      </c>
      <c r="I43" s="22">
        <v>58795944</v>
      </c>
      <c r="J43" s="22">
        <f t="shared" si="2"/>
        <v>53069219.054400004</v>
      </c>
      <c r="K43" s="22">
        <f t="shared" si="3"/>
        <v>3761.6028090449913</v>
      </c>
      <c r="L43" s="22">
        <v>0</v>
      </c>
      <c r="M43" s="11"/>
      <c r="N43" s="25"/>
      <c r="O43" s="28"/>
      <c r="P43" s="11"/>
    </row>
    <row r="44" spans="1:16">
      <c r="A44" s="9">
        <v>2420</v>
      </c>
      <c r="B44" s="18" t="s">
        <v>46</v>
      </c>
      <c r="C44" s="30">
        <v>5870.11</v>
      </c>
      <c r="D44" s="22">
        <v>32418622</v>
      </c>
      <c r="E44" s="29"/>
      <c r="F44" s="22">
        <v>33361330</v>
      </c>
      <c r="G44" s="22">
        <f t="shared" si="0"/>
        <v>30111936.458000001</v>
      </c>
      <c r="H44" s="22">
        <f t="shared" si="1"/>
        <v>5129.7056542381661</v>
      </c>
      <c r="I44" s="22">
        <v>24353771</v>
      </c>
      <c r="J44" s="22">
        <f t="shared" si="2"/>
        <v>21981713.704600003</v>
      </c>
      <c r="K44" s="22">
        <f t="shared" si="3"/>
        <v>3744.6851429700641</v>
      </c>
      <c r="L44" s="22">
        <v>0</v>
      </c>
      <c r="M44" s="11"/>
      <c r="N44" s="25"/>
      <c r="O44" s="28"/>
      <c r="P44" s="11"/>
    </row>
    <row r="45" spans="1:16">
      <c r="A45" s="9">
        <v>2421</v>
      </c>
      <c r="B45" s="18" t="s">
        <v>47</v>
      </c>
      <c r="C45" s="30">
        <v>5926.94</v>
      </c>
      <c r="D45" s="22">
        <v>32732474</v>
      </c>
      <c r="E45" s="29"/>
      <c r="F45" s="22">
        <v>33933363</v>
      </c>
      <c r="G45" s="22">
        <f t="shared" si="0"/>
        <v>30628253.443800002</v>
      </c>
      <c r="H45" s="22">
        <f t="shared" si="1"/>
        <v>5167.6334573658587</v>
      </c>
      <c r="I45" s="22">
        <v>24771355</v>
      </c>
      <c r="J45" s="22">
        <f t="shared" si="2"/>
        <v>22358625.023000002</v>
      </c>
      <c r="K45" s="22">
        <f t="shared" si="3"/>
        <v>3772.372425399954</v>
      </c>
      <c r="L45" s="22">
        <v>0</v>
      </c>
      <c r="M45" s="11"/>
      <c r="N45" s="25"/>
      <c r="O45" s="28"/>
      <c r="P45" s="11"/>
    </row>
    <row r="46" spans="1:16">
      <c r="A46" s="9">
        <v>2422</v>
      </c>
      <c r="B46" s="18" t="s">
        <v>48</v>
      </c>
      <c r="C46" s="30">
        <v>3048.98</v>
      </c>
      <c r="D46" s="22">
        <v>16838480</v>
      </c>
      <c r="E46" s="29"/>
      <c r="F46" s="22">
        <v>17219263</v>
      </c>
      <c r="G46" s="22">
        <f t="shared" si="0"/>
        <v>15542106.7838</v>
      </c>
      <c r="H46" s="22">
        <f t="shared" si="1"/>
        <v>5097.4774461623228</v>
      </c>
      <c r="I46" s="22">
        <v>14187712</v>
      </c>
      <c r="J46" s="22">
        <f t="shared" si="2"/>
        <v>12805828.851200001</v>
      </c>
      <c r="K46" s="22">
        <f t="shared" si="3"/>
        <v>4200.037012771485</v>
      </c>
      <c r="L46" s="22">
        <v>0</v>
      </c>
      <c r="M46" s="11"/>
      <c r="N46" s="25"/>
      <c r="O46" s="28"/>
      <c r="P46" s="11"/>
    </row>
    <row r="47" spans="1:16">
      <c r="A47" s="9">
        <v>2423</v>
      </c>
      <c r="B47" s="18" t="s">
        <v>49</v>
      </c>
      <c r="C47" s="30">
        <v>1904.97</v>
      </c>
      <c r="D47" s="22">
        <v>10520502</v>
      </c>
      <c r="E47" s="29"/>
      <c r="F47" s="22">
        <v>10828663</v>
      </c>
      <c r="G47" s="22">
        <f t="shared" si="0"/>
        <v>9773951.2238000017</v>
      </c>
      <c r="H47" s="22">
        <f t="shared" si="1"/>
        <v>5130.7638565436737</v>
      </c>
      <c r="I47" s="22">
        <v>7904924</v>
      </c>
      <c r="J47" s="22">
        <f t="shared" si="2"/>
        <v>7134984.402400001</v>
      </c>
      <c r="K47" s="22">
        <f t="shared" si="3"/>
        <v>3745.4576200150136</v>
      </c>
      <c r="L47" s="22">
        <v>0</v>
      </c>
      <c r="M47" s="11"/>
      <c r="N47" s="25"/>
      <c r="O47" s="28"/>
      <c r="P47" s="11"/>
    </row>
    <row r="48" spans="1:16">
      <c r="A48" s="9">
        <v>2500</v>
      </c>
      <c r="B48" s="18" t="s">
        <v>50</v>
      </c>
      <c r="C48" s="30">
        <v>5424.77</v>
      </c>
      <c r="D48" s="22">
        <v>29959160</v>
      </c>
      <c r="E48" s="29"/>
      <c r="F48" s="22">
        <v>31065061</v>
      </c>
      <c r="G48" s="22">
        <f t="shared" si="0"/>
        <v>28039324.058600001</v>
      </c>
      <c r="H48" s="22">
        <f t="shared" si="1"/>
        <v>5168.7581332664795</v>
      </c>
      <c r="I48" s="22">
        <v>22677495</v>
      </c>
      <c r="J48" s="22">
        <f t="shared" si="2"/>
        <v>20468706.987</v>
      </c>
      <c r="K48" s="22">
        <f t="shared" si="3"/>
        <v>3773.1935154854486</v>
      </c>
      <c r="L48" s="22">
        <v>0</v>
      </c>
      <c r="M48" s="11"/>
      <c r="N48" s="25"/>
      <c r="O48" s="28"/>
      <c r="P48" s="11"/>
    </row>
    <row r="49" spans="1:16">
      <c r="A49" s="9">
        <v>2505</v>
      </c>
      <c r="B49" s="18" t="s">
        <v>51</v>
      </c>
      <c r="C49" s="30">
        <v>230</v>
      </c>
      <c r="D49" s="22">
        <v>1270212</v>
      </c>
      <c r="E49" s="29"/>
      <c r="F49" s="22">
        <v>1340693</v>
      </c>
      <c r="G49" s="22">
        <f t="shared" si="0"/>
        <v>1210109.5018000002</v>
      </c>
      <c r="H49" s="22">
        <f t="shared" si="1"/>
        <v>5261.3456600000009</v>
      </c>
      <c r="I49" s="22">
        <v>1040621</v>
      </c>
      <c r="J49" s="22">
        <f t="shared" si="2"/>
        <v>939264.51460000011</v>
      </c>
      <c r="K49" s="22">
        <f t="shared" si="3"/>
        <v>4083.7587591304355</v>
      </c>
      <c r="L49" s="22">
        <v>0</v>
      </c>
      <c r="M49" s="11"/>
      <c r="N49" s="25"/>
      <c r="O49" s="28"/>
      <c r="P49" s="11"/>
    </row>
    <row r="50" spans="1:16">
      <c r="A50" s="9">
        <v>2515</v>
      </c>
      <c r="B50" s="18" t="s">
        <v>52</v>
      </c>
      <c r="C50" s="30">
        <v>600</v>
      </c>
      <c r="D50" s="22">
        <v>3313596</v>
      </c>
      <c r="E50" s="29"/>
      <c r="F50" s="22">
        <v>3497459</v>
      </c>
      <c r="G50" s="22">
        <f t="shared" si="0"/>
        <v>3156806.4934</v>
      </c>
      <c r="H50" s="22">
        <f t="shared" si="1"/>
        <v>5261.3441556666667</v>
      </c>
      <c r="I50" s="22">
        <v>2714662</v>
      </c>
      <c r="J50" s="22">
        <f t="shared" si="2"/>
        <v>2450253.9212000002</v>
      </c>
      <c r="K50" s="22">
        <f t="shared" si="3"/>
        <v>4083.7565353333339</v>
      </c>
      <c r="L50" s="22">
        <v>0</v>
      </c>
      <c r="M50" s="11"/>
      <c r="N50" s="25"/>
      <c r="O50" s="28"/>
      <c r="P50" s="11"/>
    </row>
    <row r="51" spans="1:16">
      <c r="A51" s="9">
        <v>2520</v>
      </c>
      <c r="B51" s="18" t="s">
        <v>53</v>
      </c>
      <c r="C51" s="30">
        <v>23063.47</v>
      </c>
      <c r="D51" s="22">
        <v>127371703</v>
      </c>
      <c r="E51" s="29"/>
      <c r="F51" s="22">
        <v>134439250</v>
      </c>
      <c r="G51" s="22">
        <f t="shared" si="0"/>
        <v>121344867.05000001</v>
      </c>
      <c r="H51" s="22">
        <f t="shared" si="1"/>
        <v>5261.3447607840453</v>
      </c>
      <c r="I51" s="22">
        <v>104349230</v>
      </c>
      <c r="J51" s="22">
        <f t="shared" si="2"/>
        <v>94185614.998000011</v>
      </c>
      <c r="K51" s="22">
        <f t="shared" si="3"/>
        <v>4083.7573443198271</v>
      </c>
      <c r="L51" s="22">
        <v>0</v>
      </c>
      <c r="M51" s="11"/>
      <c r="N51" s="25"/>
      <c r="O51" s="28"/>
      <c r="P51" s="11"/>
    </row>
    <row r="52" spans="1:16">
      <c r="A52" s="7">
        <v>2521</v>
      </c>
      <c r="B52" s="10" t="s">
        <v>54</v>
      </c>
      <c r="C52" s="30">
        <v>5034.79</v>
      </c>
      <c r="D52" s="22">
        <v>27805433</v>
      </c>
      <c r="E52" s="29"/>
      <c r="F52" s="22">
        <v>28341125</v>
      </c>
      <c r="G52" s="22">
        <f t="shared" si="0"/>
        <v>25580699.425000001</v>
      </c>
      <c r="H52" s="22">
        <f t="shared" si="1"/>
        <v>5080.7877637398979</v>
      </c>
      <c r="I52" s="22">
        <v>21815527</v>
      </c>
      <c r="J52" s="22">
        <f t="shared" si="2"/>
        <v>19690694.670200001</v>
      </c>
      <c r="K52" s="22">
        <f t="shared" si="3"/>
        <v>3910.9267060195166</v>
      </c>
      <c r="L52" s="22">
        <v>0</v>
      </c>
      <c r="M52" s="11"/>
      <c r="N52" s="25"/>
      <c r="O52" s="28"/>
      <c r="P52" s="11"/>
    </row>
    <row r="53" spans="1:16">
      <c r="A53" s="7">
        <v>2525</v>
      </c>
      <c r="B53" s="10" t="s">
        <v>178</v>
      </c>
      <c r="C53" s="30">
        <v>244</v>
      </c>
      <c r="D53" s="22">
        <v>1347529</v>
      </c>
      <c r="E53" s="29"/>
      <c r="F53" s="22">
        <v>1422300.12</v>
      </c>
      <c r="G53" s="22">
        <f t="shared" si="0"/>
        <v>1283768.0883120003</v>
      </c>
      <c r="H53" s="22">
        <f t="shared" si="1"/>
        <v>5261.3446242295095</v>
      </c>
      <c r="I53" s="22">
        <v>1103963</v>
      </c>
      <c r="J53" s="22">
        <f t="shared" si="2"/>
        <v>996437.00380000006</v>
      </c>
      <c r="K53" s="22">
        <f t="shared" si="3"/>
        <v>4083.7582122950821</v>
      </c>
      <c r="L53" s="22">
        <v>0</v>
      </c>
      <c r="M53" s="11"/>
      <c r="N53" s="25"/>
      <c r="O53" s="28"/>
      <c r="P53" s="11"/>
    </row>
    <row r="54" spans="1:16">
      <c r="A54" s="7">
        <v>2535</v>
      </c>
      <c r="B54" s="10" t="s">
        <v>56</v>
      </c>
      <c r="C54" s="30">
        <v>450</v>
      </c>
      <c r="D54" s="22">
        <v>2485197</v>
      </c>
      <c r="E54" s="29"/>
      <c r="F54" s="22">
        <v>2623094.56</v>
      </c>
      <c r="G54" s="22">
        <f t="shared" si="0"/>
        <v>2367605.1498560002</v>
      </c>
      <c r="H54" s="22">
        <f t="shared" si="1"/>
        <v>5261.344777457778</v>
      </c>
      <c r="I54" s="22">
        <v>2035997</v>
      </c>
      <c r="J54" s="22">
        <f t="shared" si="2"/>
        <v>1837690.8922000001</v>
      </c>
      <c r="K54" s="22">
        <f t="shared" si="3"/>
        <v>4083.7575382222226</v>
      </c>
      <c r="L54" s="22">
        <v>0</v>
      </c>
      <c r="M54" s="11"/>
      <c r="N54" s="25"/>
      <c r="O54" s="28"/>
      <c r="P54" s="11"/>
    </row>
    <row r="55" spans="1:16">
      <c r="A55" s="9">
        <v>2611</v>
      </c>
      <c r="B55" s="18" t="s">
        <v>179</v>
      </c>
      <c r="C55" s="30">
        <v>3033.06</v>
      </c>
      <c r="D55" s="22">
        <v>16750559</v>
      </c>
      <c r="E55" s="29"/>
      <c r="F55" s="22">
        <v>17633347</v>
      </c>
      <c r="G55" s="22">
        <f t="shared" si="0"/>
        <v>15915859.002200002</v>
      </c>
      <c r="H55" s="22">
        <f t="shared" si="1"/>
        <v>5247.4593322255423</v>
      </c>
      <c r="I55" s="22">
        <v>14307232</v>
      </c>
      <c r="J55" s="22">
        <f t="shared" si="2"/>
        <v>12913707.603200002</v>
      </c>
      <c r="K55" s="22">
        <f t="shared" si="3"/>
        <v>4257.6498991777289</v>
      </c>
      <c r="L55" s="22">
        <v>0</v>
      </c>
      <c r="M55" s="11"/>
      <c r="N55" s="25"/>
      <c r="O55" s="28"/>
      <c r="P55" s="11"/>
    </row>
    <row r="56" spans="1:16">
      <c r="A56" s="9">
        <v>2700</v>
      </c>
      <c r="B56" s="18" t="s">
        <v>59</v>
      </c>
      <c r="C56" s="30">
        <v>1517.1</v>
      </c>
      <c r="D56" s="22">
        <v>8378427</v>
      </c>
      <c r="E56" s="29"/>
      <c r="F56" s="22">
        <v>8833213</v>
      </c>
      <c r="G56" s="22">
        <f t="shared" si="0"/>
        <v>7972858.0538000008</v>
      </c>
      <c r="H56" s="22">
        <f t="shared" si="1"/>
        <v>5255.327963746623</v>
      </c>
      <c r="I56" s="22">
        <v>7098668</v>
      </c>
      <c r="J56" s="22">
        <f t="shared" si="2"/>
        <v>6407257.7368000001</v>
      </c>
      <c r="K56" s="22">
        <f t="shared" si="3"/>
        <v>4223.3588667853146</v>
      </c>
      <c r="L56" s="22">
        <v>0</v>
      </c>
      <c r="M56" s="11"/>
      <c r="N56" s="25"/>
      <c r="O56" s="28"/>
      <c r="P56" s="11"/>
    </row>
    <row r="57" spans="1:16">
      <c r="A57" s="9">
        <v>2900</v>
      </c>
      <c r="B57" s="18" t="s">
        <v>60</v>
      </c>
      <c r="C57" s="30">
        <v>3307.9</v>
      </c>
      <c r="D57" s="22">
        <v>18268407</v>
      </c>
      <c r="E57" s="29"/>
      <c r="F57" s="22">
        <v>18795815</v>
      </c>
      <c r="G57" s="22">
        <f t="shared" si="0"/>
        <v>16965102.619000003</v>
      </c>
      <c r="H57" s="22">
        <f t="shared" si="1"/>
        <v>5128.662480425648</v>
      </c>
      <c r="I57" s="22">
        <v>13720945</v>
      </c>
      <c r="J57" s="22">
        <f t="shared" si="2"/>
        <v>12384524.957</v>
      </c>
      <c r="K57" s="22">
        <f t="shared" si="3"/>
        <v>3743.9236243538198</v>
      </c>
      <c r="L57" s="22">
        <v>0</v>
      </c>
      <c r="M57" s="11"/>
      <c r="N57" s="25"/>
      <c r="O57" s="28"/>
      <c r="P57" s="11"/>
    </row>
    <row r="58" spans="1:16">
      <c r="A58" s="7">
        <v>3000</v>
      </c>
      <c r="B58" s="10" t="s">
        <v>61</v>
      </c>
      <c r="C58" s="30">
        <v>8597.76</v>
      </c>
      <c r="D58" s="22">
        <v>47482505</v>
      </c>
      <c r="E58" s="29"/>
      <c r="F58" s="22">
        <v>48708522</v>
      </c>
      <c r="G58" s="22">
        <f t="shared" si="0"/>
        <v>43964311.957200006</v>
      </c>
      <c r="H58" s="22">
        <f t="shared" si="1"/>
        <v>5113.4611756085314</v>
      </c>
      <c r="I58" s="22">
        <v>35557221</v>
      </c>
      <c r="J58" s="22">
        <f t="shared" si="2"/>
        <v>32093947.674600001</v>
      </c>
      <c r="K58" s="22">
        <f t="shared" si="3"/>
        <v>3732.8266518953774</v>
      </c>
      <c r="L58" s="22">
        <v>0</v>
      </c>
      <c r="M58" s="11"/>
      <c r="N58" s="25"/>
      <c r="O58" s="28"/>
      <c r="P58" s="11"/>
    </row>
    <row r="59" spans="1:16">
      <c r="A59" s="9">
        <v>3020</v>
      </c>
      <c r="B59" s="18" t="s">
        <v>62</v>
      </c>
      <c r="C59" s="30">
        <v>1746.54</v>
      </c>
      <c r="D59" s="22">
        <v>9645547</v>
      </c>
      <c r="E59" s="29"/>
      <c r="F59" s="22">
        <v>10174336</v>
      </c>
      <c r="G59" s="22">
        <f t="shared" si="0"/>
        <v>9183355.6736000013</v>
      </c>
      <c r="H59" s="22">
        <f t="shared" si="1"/>
        <v>5258.0276853664973</v>
      </c>
      <c r="I59" s="22">
        <v>7427265</v>
      </c>
      <c r="J59" s="22">
        <f t="shared" si="2"/>
        <v>6703849.3890000004</v>
      </c>
      <c r="K59" s="22">
        <f t="shared" si="3"/>
        <v>3838.3600656154458</v>
      </c>
      <c r="L59" s="22">
        <v>1766382</v>
      </c>
      <c r="M59" s="11"/>
      <c r="N59" s="25"/>
      <c r="O59" s="28"/>
      <c r="P59" s="11"/>
    </row>
    <row r="60" spans="1:16">
      <c r="A60" s="9">
        <v>3021</v>
      </c>
      <c r="B60" s="18" t="s">
        <v>63</v>
      </c>
      <c r="C60" s="30">
        <v>5458.61</v>
      </c>
      <c r="D60" s="22">
        <v>30146047</v>
      </c>
      <c r="E60" s="29"/>
      <c r="F60" s="22">
        <v>30686986</v>
      </c>
      <c r="G60" s="22">
        <f t="shared" si="0"/>
        <v>27698073.563600004</v>
      </c>
      <c r="H60" s="22">
        <f t="shared" si="1"/>
        <v>5074.1990293499639</v>
      </c>
      <c r="I60" s="22">
        <v>23583346</v>
      </c>
      <c r="J60" s="22">
        <f t="shared" si="2"/>
        <v>21286328.099600002</v>
      </c>
      <c r="K60" s="22">
        <f t="shared" si="3"/>
        <v>3899.5876422019533</v>
      </c>
      <c r="L60" s="22">
        <v>0</v>
      </c>
      <c r="M60" s="11"/>
      <c r="N60" s="25"/>
      <c r="O60" s="28"/>
      <c r="P60" s="11"/>
    </row>
    <row r="61" spans="1:16">
      <c r="A61" s="9">
        <v>3022</v>
      </c>
      <c r="B61" s="18" t="s">
        <v>64</v>
      </c>
      <c r="C61" s="30">
        <v>6431.64</v>
      </c>
      <c r="D61" s="22">
        <v>35519761</v>
      </c>
      <c r="E61" s="29"/>
      <c r="F61" s="22">
        <v>37467582</v>
      </c>
      <c r="G61" s="22">
        <f t="shared" si="0"/>
        <v>33818239.5132</v>
      </c>
      <c r="H61" s="22">
        <f t="shared" si="1"/>
        <v>5258.1051665205141</v>
      </c>
      <c r="I61" s="22">
        <v>27351335</v>
      </c>
      <c r="J61" s="22">
        <f t="shared" si="2"/>
        <v>24687314.971000001</v>
      </c>
      <c r="K61" s="22">
        <f t="shared" si="3"/>
        <v>3838.4167912072194</v>
      </c>
      <c r="L61" s="22">
        <v>0</v>
      </c>
      <c r="M61" s="11"/>
      <c r="N61" s="25"/>
      <c r="O61" s="28"/>
      <c r="P61" s="11"/>
    </row>
    <row r="62" spans="1:16">
      <c r="A62" s="9">
        <v>3111</v>
      </c>
      <c r="B62" s="18" t="s">
        <v>65</v>
      </c>
      <c r="C62" s="30">
        <v>844.14</v>
      </c>
      <c r="D62" s="22">
        <v>4661898</v>
      </c>
      <c r="E62" s="29"/>
      <c r="F62" s="22">
        <v>4910139</v>
      </c>
      <c r="G62" s="22">
        <f t="shared" si="0"/>
        <v>4431891.4614000004</v>
      </c>
      <c r="H62" s="22">
        <f t="shared" si="1"/>
        <v>5250.1853500604175</v>
      </c>
      <c r="I62" s="22">
        <v>3584401</v>
      </c>
      <c r="J62" s="22">
        <f t="shared" si="2"/>
        <v>3235280.3426000001</v>
      </c>
      <c r="K62" s="22">
        <f t="shared" si="3"/>
        <v>3832.634802994764</v>
      </c>
      <c r="L62" s="22">
        <v>0</v>
      </c>
      <c r="M62" s="11"/>
      <c r="N62" s="25"/>
      <c r="O62" s="28"/>
      <c r="P62" s="11"/>
    </row>
    <row r="63" spans="1:16">
      <c r="A63" s="9">
        <v>3112</v>
      </c>
      <c r="B63" s="18" t="s">
        <v>66</v>
      </c>
      <c r="C63" s="30">
        <v>1310.98</v>
      </c>
      <c r="D63" s="22">
        <v>7240097</v>
      </c>
      <c r="E63" s="29"/>
      <c r="F63" s="22">
        <v>7513466</v>
      </c>
      <c r="G63" s="22">
        <f t="shared" si="0"/>
        <v>6781654.4116000002</v>
      </c>
      <c r="H63" s="22">
        <f t="shared" si="1"/>
        <v>5172.9655765915577</v>
      </c>
      <c r="I63" s="22">
        <v>5484830</v>
      </c>
      <c r="J63" s="22">
        <f t="shared" si="2"/>
        <v>4950607.5580000002</v>
      </c>
      <c r="K63" s="22">
        <f t="shared" si="3"/>
        <v>3776.2647469831732</v>
      </c>
      <c r="L63" s="22">
        <v>0</v>
      </c>
      <c r="M63" s="11"/>
      <c r="N63" s="25"/>
      <c r="O63" s="28"/>
      <c r="P63" s="11"/>
    </row>
    <row r="64" spans="1:16">
      <c r="A64" s="9">
        <v>3200</v>
      </c>
      <c r="B64" s="18" t="s">
        <v>67</v>
      </c>
      <c r="C64" s="30">
        <v>1113.95</v>
      </c>
      <c r="D64" s="22">
        <v>6151967</v>
      </c>
      <c r="E64" s="29"/>
      <c r="F64" s="22">
        <v>6489950</v>
      </c>
      <c r="G64" s="22">
        <f t="shared" si="0"/>
        <v>5857828.8700000001</v>
      </c>
      <c r="H64" s="22">
        <f t="shared" si="1"/>
        <v>5258.610233852507</v>
      </c>
      <c r="I64" s="22">
        <v>5235057</v>
      </c>
      <c r="J64" s="22">
        <f t="shared" si="2"/>
        <v>4725162.4482000005</v>
      </c>
      <c r="K64" s="22">
        <f t="shared" si="3"/>
        <v>4241.8083829615334</v>
      </c>
      <c r="L64" s="22">
        <v>0</v>
      </c>
      <c r="M64" s="11"/>
      <c r="N64" s="25"/>
      <c r="O64" s="28"/>
      <c r="P64" s="11"/>
    </row>
    <row r="65" spans="1:16">
      <c r="A65" s="9">
        <v>3300</v>
      </c>
      <c r="B65" s="18" t="s">
        <v>68</v>
      </c>
      <c r="C65" s="30">
        <v>1282.83</v>
      </c>
      <c r="D65" s="22">
        <v>7084634</v>
      </c>
      <c r="E65" s="29"/>
      <c r="F65" s="22">
        <v>7461828</v>
      </c>
      <c r="G65" s="22">
        <f t="shared" si="0"/>
        <v>6735045.9528000001</v>
      </c>
      <c r="H65" s="22">
        <f t="shared" si="1"/>
        <v>5250.1469039545382</v>
      </c>
      <c r="I65" s="22">
        <v>5447134</v>
      </c>
      <c r="J65" s="22">
        <f t="shared" si="2"/>
        <v>4916583.1484000003</v>
      </c>
      <c r="K65" s="22">
        <f t="shared" si="3"/>
        <v>3832.6069303025347</v>
      </c>
      <c r="L65" s="22">
        <v>0</v>
      </c>
      <c r="M65" s="11"/>
      <c r="N65" s="25"/>
      <c r="O65" s="28"/>
      <c r="P65" s="11"/>
    </row>
    <row r="66" spans="1:16">
      <c r="A66" s="9">
        <v>3400</v>
      </c>
      <c r="B66" s="18" t="s">
        <v>69</v>
      </c>
      <c r="C66" s="30">
        <v>7924.12</v>
      </c>
      <c r="D66" s="22">
        <v>43762221</v>
      </c>
      <c r="E66" s="29"/>
      <c r="F66" s="22">
        <v>45160267</v>
      </c>
      <c r="G66" s="22">
        <f t="shared" si="0"/>
        <v>40761656.994200006</v>
      </c>
      <c r="H66" s="22">
        <f t="shared" si="1"/>
        <v>5143.9979447812511</v>
      </c>
      <c r="I66" s="22">
        <v>37033698</v>
      </c>
      <c r="J66" s="22">
        <f t="shared" si="2"/>
        <v>33426615.814800002</v>
      </c>
      <c r="K66" s="22">
        <f t="shared" si="3"/>
        <v>4218.3379119447964</v>
      </c>
      <c r="L66" s="22">
        <v>0</v>
      </c>
      <c r="M66" s="11"/>
      <c r="N66" s="25"/>
      <c r="O66" s="28"/>
      <c r="P66" s="11"/>
    </row>
    <row r="67" spans="1:16">
      <c r="A67" s="9">
        <v>3420</v>
      </c>
      <c r="B67" s="18" t="s">
        <v>70</v>
      </c>
      <c r="C67" s="30">
        <v>2940.16</v>
      </c>
      <c r="D67" s="22">
        <v>16237504</v>
      </c>
      <c r="E67" s="29"/>
      <c r="F67" s="22">
        <v>17115874</v>
      </c>
      <c r="G67" s="22">
        <f t="shared" si="0"/>
        <v>15448787.872400001</v>
      </c>
      <c r="H67" s="22">
        <f t="shared" si="1"/>
        <v>5254.4037985687855</v>
      </c>
      <c r="I67" s="22">
        <v>12494588</v>
      </c>
      <c r="J67" s="22">
        <f t="shared" si="2"/>
        <v>11277615.128800001</v>
      </c>
      <c r="K67" s="22">
        <f t="shared" si="3"/>
        <v>3835.7147668154121</v>
      </c>
      <c r="L67" s="22">
        <v>0</v>
      </c>
      <c r="M67" s="11"/>
      <c r="N67" s="25"/>
      <c r="O67" s="28"/>
      <c r="P67" s="11"/>
    </row>
    <row r="68" spans="1:16">
      <c r="A68" s="9">
        <v>3500</v>
      </c>
      <c r="B68" s="18" t="s">
        <v>71</v>
      </c>
      <c r="C68" s="30">
        <v>944.01</v>
      </c>
      <c r="D68" s="22">
        <v>5213446</v>
      </c>
      <c r="E68" s="29"/>
      <c r="F68" s="22">
        <v>5501173</v>
      </c>
      <c r="G68" s="22">
        <f t="shared" si="0"/>
        <v>4965358.7498000003</v>
      </c>
      <c r="H68" s="22">
        <f t="shared" si="1"/>
        <v>5259.8582110359002</v>
      </c>
      <c r="I68" s="22">
        <v>4015856</v>
      </c>
      <c r="J68" s="22">
        <f t="shared" si="2"/>
        <v>3624711.6256000004</v>
      </c>
      <c r="K68" s="22">
        <f t="shared" si="3"/>
        <v>3839.696216777365</v>
      </c>
      <c r="L68" s="22">
        <v>0</v>
      </c>
      <c r="M68" s="11"/>
      <c r="N68" s="25"/>
      <c r="O68" s="28"/>
      <c r="P68" s="11"/>
    </row>
    <row r="69" spans="1:16">
      <c r="A69" s="9">
        <v>3600</v>
      </c>
      <c r="B69" s="18" t="s">
        <v>72</v>
      </c>
      <c r="C69" s="30">
        <v>2692.13</v>
      </c>
      <c r="D69" s="22">
        <v>14867719</v>
      </c>
      <c r="E69" s="29"/>
      <c r="F69" s="22">
        <v>15215367</v>
      </c>
      <c r="G69" s="22">
        <f t="shared" si="0"/>
        <v>13733390.2542</v>
      </c>
      <c r="H69" s="22">
        <f t="shared" si="1"/>
        <v>5101.3102094623955</v>
      </c>
      <c r="I69" s="22">
        <v>11505784</v>
      </c>
      <c r="J69" s="22">
        <f t="shared" si="2"/>
        <v>10385120.638400001</v>
      </c>
      <c r="K69" s="22">
        <f t="shared" si="3"/>
        <v>3857.5851234524339</v>
      </c>
      <c r="L69" s="22">
        <v>0</v>
      </c>
      <c r="M69" s="11"/>
      <c r="N69" s="25"/>
      <c r="O69" s="28"/>
      <c r="P69" s="11"/>
    </row>
    <row r="70" spans="1:16">
      <c r="A70" s="9">
        <v>3620</v>
      </c>
      <c r="B70" s="18" t="s">
        <v>73</v>
      </c>
      <c r="C70" s="30">
        <v>3994.59</v>
      </c>
      <c r="D70" s="22">
        <v>22060762</v>
      </c>
      <c r="E70" s="29"/>
      <c r="F70" s="22">
        <v>22516929</v>
      </c>
      <c r="G70" s="22">
        <f t="shared" ref="G70:G133" si="4">SUM(F70*90.26%)</f>
        <v>20323780.115400001</v>
      </c>
      <c r="H70" s="22">
        <f t="shared" ref="H70:H133" si="5">SUM(G70/C70)</f>
        <v>5087.8263139396031</v>
      </c>
      <c r="I70" s="22">
        <v>16437358</v>
      </c>
      <c r="J70" s="22">
        <f t="shared" ref="J70:J133" si="6">SUM(I70*90.26%)</f>
        <v>14836359.330800001</v>
      </c>
      <c r="K70" s="22">
        <f t="shared" ref="K70:K133" si="7">J70/C70</f>
        <v>3714.1131707634577</v>
      </c>
      <c r="L70" s="22">
        <v>0</v>
      </c>
      <c r="M70" s="11"/>
      <c r="N70" s="25"/>
      <c r="O70" s="28"/>
      <c r="P70" s="11"/>
    </row>
    <row r="71" spans="1:16">
      <c r="A71" s="9">
        <v>3700</v>
      </c>
      <c r="B71" s="18" t="s">
        <v>74</v>
      </c>
      <c r="C71" s="30">
        <v>9839.66</v>
      </c>
      <c r="D71" s="22">
        <v>54341097</v>
      </c>
      <c r="E71" s="29"/>
      <c r="F71" s="22">
        <v>55627863</v>
      </c>
      <c r="G71" s="22">
        <f t="shared" si="4"/>
        <v>50209709.143800005</v>
      </c>
      <c r="H71" s="22">
        <f t="shared" si="5"/>
        <v>5102.7890337471017</v>
      </c>
      <c r="I71" s="22">
        <v>42113853</v>
      </c>
      <c r="J71" s="22">
        <f t="shared" si="6"/>
        <v>38011963.717800006</v>
      </c>
      <c r="K71" s="22">
        <f t="shared" si="7"/>
        <v>3863.1379252738416</v>
      </c>
      <c r="L71" s="22">
        <v>0</v>
      </c>
      <c r="M71" s="11"/>
      <c r="N71" s="25"/>
      <c r="O71" s="28"/>
      <c r="P71" s="11"/>
    </row>
    <row r="72" spans="1:16">
      <c r="A72" s="9">
        <v>3800</v>
      </c>
      <c r="B72" s="18" t="s">
        <v>75</v>
      </c>
      <c r="C72" s="30">
        <v>6006.49</v>
      </c>
      <c r="D72" s="22">
        <v>33171802</v>
      </c>
      <c r="E72" s="29"/>
      <c r="F72" s="22">
        <v>34003506</v>
      </c>
      <c r="G72" s="22">
        <f t="shared" si="4"/>
        <v>30691564.515600003</v>
      </c>
      <c r="H72" s="22">
        <f t="shared" si="5"/>
        <v>5109.7337239552562</v>
      </c>
      <c r="I72" s="22">
        <v>26818699</v>
      </c>
      <c r="J72" s="22">
        <f t="shared" si="6"/>
        <v>24206557.717400003</v>
      </c>
      <c r="K72" s="22">
        <f t="shared" si="7"/>
        <v>4030.0670969900898</v>
      </c>
      <c r="L72" s="22">
        <v>0</v>
      </c>
      <c r="M72" s="11"/>
      <c r="N72" s="25"/>
      <c r="O72" s="28"/>
      <c r="P72" s="11"/>
    </row>
    <row r="73" spans="1:16">
      <c r="A73" s="9">
        <v>3820</v>
      </c>
      <c r="B73" s="18" t="s">
        <v>76</v>
      </c>
      <c r="C73" s="30">
        <v>4832.57</v>
      </c>
      <c r="D73" s="22">
        <v>26688641</v>
      </c>
      <c r="E73" s="29"/>
      <c r="F73" s="22">
        <v>28191893</v>
      </c>
      <c r="G73" s="22">
        <f t="shared" si="4"/>
        <v>25446002.621800002</v>
      </c>
      <c r="H73" s="22">
        <f t="shared" si="5"/>
        <v>5265.5217869166927</v>
      </c>
      <c r="I73" s="22">
        <v>20580082</v>
      </c>
      <c r="J73" s="22">
        <f t="shared" si="6"/>
        <v>18575582.0132</v>
      </c>
      <c r="K73" s="22">
        <f t="shared" si="7"/>
        <v>3843.8309249943613</v>
      </c>
      <c r="L73" s="22">
        <v>0</v>
      </c>
      <c r="M73" s="11"/>
      <c r="N73" s="25"/>
      <c r="O73" s="28"/>
      <c r="P73" s="11"/>
    </row>
    <row r="74" spans="1:16">
      <c r="A74" s="9">
        <v>3900</v>
      </c>
      <c r="B74" s="18" t="s">
        <v>77</v>
      </c>
      <c r="C74" s="30">
        <v>1983.13</v>
      </c>
      <c r="D74" s="22">
        <v>10952153</v>
      </c>
      <c r="E74" s="29"/>
      <c r="F74" s="22">
        <v>11355855</v>
      </c>
      <c r="G74" s="22">
        <f t="shared" si="4"/>
        <v>10249794.723000001</v>
      </c>
      <c r="H74" s="22">
        <f t="shared" si="5"/>
        <v>5168.4936050586703</v>
      </c>
      <c r="I74" s="22">
        <v>8345934</v>
      </c>
      <c r="J74" s="22">
        <f t="shared" si="6"/>
        <v>7533040.0284000002</v>
      </c>
      <c r="K74" s="22">
        <f t="shared" si="7"/>
        <v>3798.5608751821615</v>
      </c>
      <c r="L74" s="22">
        <v>0</v>
      </c>
      <c r="M74" s="11"/>
      <c r="N74" s="25"/>
      <c r="O74" s="28"/>
      <c r="P74" s="11"/>
    </row>
    <row r="75" spans="1:16">
      <c r="A75" s="9">
        <v>4000</v>
      </c>
      <c r="B75" s="18" t="s">
        <v>78</v>
      </c>
      <c r="C75" s="30">
        <v>2634.26</v>
      </c>
      <c r="D75" s="22">
        <v>14548122</v>
      </c>
      <c r="E75" s="29"/>
      <c r="F75" s="22">
        <v>15351660</v>
      </c>
      <c r="G75" s="22">
        <f t="shared" si="4"/>
        <v>13856408.316000002</v>
      </c>
      <c r="H75" s="22">
        <f t="shared" si="5"/>
        <v>5260.0761944530914</v>
      </c>
      <c r="I75" s="22">
        <v>12409874</v>
      </c>
      <c r="J75" s="22">
        <f t="shared" si="6"/>
        <v>11201152.272400001</v>
      </c>
      <c r="K75" s="22">
        <f t="shared" si="7"/>
        <v>4252.1058181045155</v>
      </c>
      <c r="L75" s="22">
        <v>0</v>
      </c>
      <c r="M75" s="11"/>
      <c r="N75" s="25"/>
      <c r="O75" s="28"/>
      <c r="P75" s="11"/>
    </row>
    <row r="76" spans="1:16">
      <c r="A76" s="9">
        <v>4100</v>
      </c>
      <c r="B76" s="18" t="s">
        <v>79</v>
      </c>
      <c r="C76" s="30">
        <v>6527.91</v>
      </c>
      <c r="D76" s="22">
        <v>36051427</v>
      </c>
      <c r="E76" s="29"/>
      <c r="F76" s="22">
        <v>37091056</v>
      </c>
      <c r="G76" s="22">
        <f t="shared" si="4"/>
        <v>33478387.145600002</v>
      </c>
      <c r="H76" s="22">
        <f t="shared" si="5"/>
        <v>5128.5001088556683</v>
      </c>
      <c r="I76" s="22">
        <v>29696982</v>
      </c>
      <c r="J76" s="22">
        <f t="shared" si="6"/>
        <v>26804495.953200001</v>
      </c>
      <c r="K76" s="22">
        <f t="shared" si="7"/>
        <v>4106.1374855351869</v>
      </c>
      <c r="L76" s="22">
        <v>0</v>
      </c>
      <c r="M76" s="11"/>
      <c r="N76" s="25"/>
      <c r="O76" s="28"/>
      <c r="P76" s="11"/>
    </row>
    <row r="77" spans="1:16">
      <c r="A77" s="7">
        <v>4111</v>
      </c>
      <c r="B77" s="10" t="s">
        <v>80</v>
      </c>
      <c r="C77" s="30">
        <v>1231.0899999999999</v>
      </c>
      <c r="D77" s="22">
        <v>6798891</v>
      </c>
      <c r="E77" s="29"/>
      <c r="F77" s="22">
        <v>7027251</v>
      </c>
      <c r="G77" s="22">
        <f t="shared" si="4"/>
        <v>6342796.7526000002</v>
      </c>
      <c r="H77" s="22">
        <f t="shared" si="5"/>
        <v>5152.1795746858479</v>
      </c>
      <c r="I77" s="22">
        <v>6089315</v>
      </c>
      <c r="J77" s="22">
        <f t="shared" si="6"/>
        <v>5496215.7190000005</v>
      </c>
      <c r="K77" s="22">
        <f t="shared" si="7"/>
        <v>4464.5117083235191</v>
      </c>
      <c r="L77" s="22">
        <v>0</v>
      </c>
      <c r="M77" s="11"/>
      <c r="N77" s="25"/>
      <c r="O77" s="28"/>
      <c r="P77" s="11"/>
    </row>
    <row r="78" spans="1:16">
      <c r="A78" s="9">
        <v>4120</v>
      </c>
      <c r="B78" s="18" t="s">
        <v>81</v>
      </c>
      <c r="C78" s="30">
        <v>6297.76</v>
      </c>
      <c r="D78" s="22">
        <v>34780387</v>
      </c>
      <c r="E78" s="29"/>
      <c r="F78" s="22">
        <v>35858675</v>
      </c>
      <c r="G78" s="22">
        <f t="shared" si="4"/>
        <v>32366040.055000003</v>
      </c>
      <c r="H78" s="22">
        <f t="shared" si="5"/>
        <v>5139.2939799230207</v>
      </c>
      <c r="I78" s="22">
        <v>26176833</v>
      </c>
      <c r="J78" s="22">
        <f t="shared" si="6"/>
        <v>23627209.465800002</v>
      </c>
      <c r="K78" s="22">
        <f t="shared" si="7"/>
        <v>3751.6846411740048</v>
      </c>
      <c r="L78" s="22">
        <v>0</v>
      </c>
      <c r="M78" s="11"/>
      <c r="N78" s="25"/>
      <c r="O78" s="28"/>
      <c r="P78" s="11"/>
    </row>
    <row r="79" spans="1:16">
      <c r="A79" s="9">
        <v>4200</v>
      </c>
      <c r="B79" s="18" t="s">
        <v>180</v>
      </c>
      <c r="C79" s="30">
        <v>2169.2199999999998</v>
      </c>
      <c r="D79" s="22">
        <v>11979865</v>
      </c>
      <c r="E79" s="29"/>
      <c r="F79" s="22">
        <v>12611098</v>
      </c>
      <c r="G79" s="22">
        <f t="shared" si="4"/>
        <v>11382777.0548</v>
      </c>
      <c r="H79" s="22">
        <f t="shared" si="5"/>
        <v>5247.4055442970293</v>
      </c>
      <c r="I79" s="22">
        <v>9206102</v>
      </c>
      <c r="J79" s="22">
        <f t="shared" si="6"/>
        <v>8309427.6652000006</v>
      </c>
      <c r="K79" s="22">
        <f t="shared" si="7"/>
        <v>3830.606238740193</v>
      </c>
      <c r="L79" s="22">
        <v>0</v>
      </c>
      <c r="M79" s="11"/>
      <c r="N79" s="25"/>
      <c r="O79" s="28"/>
      <c r="P79" s="11"/>
    </row>
    <row r="80" spans="1:16">
      <c r="A80" s="9">
        <v>4220</v>
      </c>
      <c r="B80" s="18" t="s">
        <v>181</v>
      </c>
      <c r="C80" s="30">
        <v>2509.6</v>
      </c>
      <c r="D80" s="22">
        <v>13859668</v>
      </c>
      <c r="E80" s="29"/>
      <c r="F80" s="22">
        <v>14627586</v>
      </c>
      <c r="G80" s="22">
        <f t="shared" si="4"/>
        <v>13202859.123600001</v>
      </c>
      <c r="H80" s="22">
        <f t="shared" si="5"/>
        <v>5260.9416335671031</v>
      </c>
      <c r="I80" s="22">
        <v>11744223</v>
      </c>
      <c r="J80" s="22">
        <f t="shared" si="6"/>
        <v>10600335.6798</v>
      </c>
      <c r="K80" s="22">
        <f t="shared" si="7"/>
        <v>4223.9144404686003</v>
      </c>
      <c r="L80" s="22">
        <v>0</v>
      </c>
      <c r="M80" s="11"/>
      <c r="N80" s="25"/>
      <c r="O80" s="28"/>
      <c r="P80" s="11"/>
    </row>
    <row r="81" spans="1:16">
      <c r="A81" s="9">
        <v>4300</v>
      </c>
      <c r="B81" s="18" t="s">
        <v>84</v>
      </c>
      <c r="C81" s="30">
        <v>2890.03</v>
      </c>
      <c r="D81" s="22">
        <v>15960653</v>
      </c>
      <c r="E81" s="29"/>
      <c r="F81" s="22">
        <v>16355243</v>
      </c>
      <c r="G81" s="22">
        <f t="shared" si="4"/>
        <v>14762242.331800001</v>
      </c>
      <c r="H81" s="22">
        <f t="shared" si="5"/>
        <v>5107.9893052321258</v>
      </c>
      <c r="I81" s="22">
        <v>13722210</v>
      </c>
      <c r="J81" s="22">
        <f t="shared" si="6"/>
        <v>12385666.746000001</v>
      </c>
      <c r="K81" s="22">
        <f t="shared" si="7"/>
        <v>4285.6533482351397</v>
      </c>
      <c r="L81" s="22">
        <v>0</v>
      </c>
      <c r="M81" s="11"/>
      <c r="N81" s="25"/>
      <c r="O81" s="28"/>
      <c r="P81" s="11"/>
    </row>
    <row r="82" spans="1:16">
      <c r="A82" s="9">
        <v>4320</v>
      </c>
      <c r="B82" s="18" t="s">
        <v>85</v>
      </c>
      <c r="C82" s="30">
        <v>2665.95</v>
      </c>
      <c r="D82" s="22">
        <v>14723135</v>
      </c>
      <c r="E82" s="29"/>
      <c r="F82" s="96">
        <v>15250267</v>
      </c>
      <c r="G82" s="22">
        <f t="shared" si="4"/>
        <v>13764890.994200001</v>
      </c>
      <c r="H82" s="22">
        <f t="shared" si="5"/>
        <v>5163.2217386672673</v>
      </c>
      <c r="I82" s="22">
        <v>11132695</v>
      </c>
      <c r="J82" s="22">
        <f t="shared" si="6"/>
        <v>10048370.507000001</v>
      </c>
      <c r="K82" s="22">
        <f t="shared" si="7"/>
        <v>3769.1518996980444</v>
      </c>
      <c r="L82" s="22">
        <v>0</v>
      </c>
      <c r="M82" s="11"/>
      <c r="N82" s="25"/>
      <c r="O82" s="28"/>
      <c r="P82" s="11"/>
    </row>
    <row r="83" spans="1:16">
      <c r="A83" s="9">
        <v>4400</v>
      </c>
      <c r="B83" s="18" t="s">
        <v>86</v>
      </c>
      <c r="C83" s="30">
        <v>4980.66</v>
      </c>
      <c r="D83" s="22">
        <v>27506492</v>
      </c>
      <c r="E83" s="29"/>
      <c r="F83" s="22">
        <v>28185496</v>
      </c>
      <c r="G83" s="22">
        <f t="shared" si="4"/>
        <v>25440228.689600002</v>
      </c>
      <c r="H83" s="22">
        <f t="shared" si="5"/>
        <v>5107.8027188364604</v>
      </c>
      <c r="I83" s="22">
        <v>20575412</v>
      </c>
      <c r="J83" s="22">
        <f t="shared" si="6"/>
        <v>18571366.871200003</v>
      </c>
      <c r="K83" s="22">
        <f t="shared" si="7"/>
        <v>3728.6959702529389</v>
      </c>
      <c r="L83" s="22">
        <v>0</v>
      </c>
      <c r="M83" s="11"/>
      <c r="N83" s="25"/>
      <c r="O83" s="28"/>
      <c r="P83" s="11"/>
    </row>
    <row r="84" spans="1:16">
      <c r="A84" s="9">
        <v>4420</v>
      </c>
      <c r="B84" s="97" t="s">
        <v>87</v>
      </c>
      <c r="C84" s="30">
        <v>3446.21</v>
      </c>
      <c r="D84" s="22">
        <v>19032246</v>
      </c>
      <c r="E84" s="29"/>
      <c r="F84" s="22">
        <v>20088719</v>
      </c>
      <c r="G84" s="22">
        <f t="shared" si="4"/>
        <v>18132077.769400001</v>
      </c>
      <c r="H84" s="22">
        <f t="shared" si="5"/>
        <v>5261.4546906311571</v>
      </c>
      <c r="I84" s="22">
        <v>14664765</v>
      </c>
      <c r="J84" s="22">
        <f t="shared" si="6"/>
        <v>13236416.889</v>
      </c>
      <c r="K84" s="22">
        <f t="shared" si="7"/>
        <v>3840.8619582091633</v>
      </c>
      <c r="L84" s="22">
        <v>0</v>
      </c>
      <c r="M84" s="11"/>
      <c r="N84" s="25"/>
      <c r="O84" s="28"/>
      <c r="P84" s="11"/>
    </row>
    <row r="85" spans="1:16">
      <c r="A85" s="9">
        <v>4500</v>
      </c>
      <c r="B85" s="97" t="s">
        <v>88</v>
      </c>
      <c r="C85" s="30">
        <v>12527.11</v>
      </c>
      <c r="D85" s="22">
        <v>69182969</v>
      </c>
      <c r="E85" s="29"/>
      <c r="F85" s="22">
        <v>70259876</v>
      </c>
      <c r="G85" s="22">
        <f t="shared" si="4"/>
        <v>63416564.077600002</v>
      </c>
      <c r="H85" s="22">
        <f t="shared" si="5"/>
        <v>5062.3459103975301</v>
      </c>
      <c r="I85" s="22">
        <v>51289709</v>
      </c>
      <c r="J85" s="22">
        <f t="shared" si="6"/>
        <v>46294091.343400002</v>
      </c>
      <c r="K85" s="22">
        <f t="shared" si="7"/>
        <v>3695.5124800053645</v>
      </c>
      <c r="L85" s="22">
        <v>0</v>
      </c>
      <c r="M85" s="11"/>
      <c r="N85" s="25"/>
      <c r="O85" s="28"/>
      <c r="P85" s="11"/>
    </row>
    <row r="86" spans="1:16">
      <c r="A86" s="9">
        <v>4520</v>
      </c>
      <c r="B86" s="98" t="s">
        <v>89</v>
      </c>
      <c r="C86" s="30">
        <v>3174.86</v>
      </c>
      <c r="D86" s="22">
        <v>17533672</v>
      </c>
      <c r="E86" s="29"/>
      <c r="F86" s="22">
        <v>18496813</v>
      </c>
      <c r="G86" s="22">
        <f t="shared" si="4"/>
        <v>16695223.413800001</v>
      </c>
      <c r="H86" s="22">
        <f t="shared" si="5"/>
        <v>5258.5699570374754</v>
      </c>
      <c r="I86" s="22">
        <v>13502673</v>
      </c>
      <c r="J86" s="22">
        <f t="shared" si="6"/>
        <v>12187512.649800001</v>
      </c>
      <c r="K86" s="22">
        <f t="shared" si="7"/>
        <v>3838.755929332317</v>
      </c>
      <c r="L86" s="22">
        <v>0</v>
      </c>
      <c r="M86" s="11"/>
      <c r="N86" s="25"/>
      <c r="O86" s="28"/>
      <c r="P86" s="11"/>
    </row>
    <row r="87" spans="1:16">
      <c r="A87" s="9">
        <v>4600</v>
      </c>
      <c r="B87" s="97" t="s">
        <v>90</v>
      </c>
      <c r="C87" s="30">
        <v>1957.36</v>
      </c>
      <c r="D87" s="22">
        <v>10809834</v>
      </c>
      <c r="E87" s="29"/>
      <c r="F87" s="22">
        <v>11262963</v>
      </c>
      <c r="G87" s="22">
        <f t="shared" si="4"/>
        <v>10165950.403800001</v>
      </c>
      <c r="H87" s="22">
        <f t="shared" si="5"/>
        <v>5193.7049923366176</v>
      </c>
      <c r="I87" s="22">
        <v>9022227</v>
      </c>
      <c r="J87" s="22">
        <f t="shared" si="6"/>
        <v>8143462.0902000004</v>
      </c>
      <c r="K87" s="22">
        <f t="shared" si="7"/>
        <v>4160.4314434748849</v>
      </c>
      <c r="L87" s="22">
        <v>0</v>
      </c>
      <c r="M87" s="11"/>
      <c r="N87" s="25"/>
      <c r="O87" s="28"/>
      <c r="P87" s="11"/>
    </row>
    <row r="88" spans="1:16">
      <c r="A88" s="9">
        <v>4620</v>
      </c>
      <c r="B88" s="97" t="s">
        <v>91</v>
      </c>
      <c r="C88" s="30">
        <v>1577.19</v>
      </c>
      <c r="D88" s="22">
        <v>8710284</v>
      </c>
      <c r="E88" s="29"/>
      <c r="F88" s="22">
        <v>9008504</v>
      </c>
      <c r="G88" s="22">
        <f t="shared" si="4"/>
        <v>8131075.7104000002</v>
      </c>
      <c r="H88" s="22">
        <f t="shared" si="5"/>
        <v>5155.4192648951612</v>
      </c>
      <c r="I88" s="22">
        <v>7043124</v>
      </c>
      <c r="J88" s="22">
        <f t="shared" si="6"/>
        <v>6357123.7224000003</v>
      </c>
      <c r="K88" s="22">
        <f t="shared" si="7"/>
        <v>4030.6644870941359</v>
      </c>
      <c r="L88" s="22">
        <v>0</v>
      </c>
      <c r="M88" s="11"/>
      <c r="N88" s="25"/>
      <c r="O88" s="28"/>
      <c r="P88" s="11"/>
    </row>
    <row r="89" spans="1:16">
      <c r="A89" s="9">
        <v>4700</v>
      </c>
      <c r="B89" s="98" t="s">
        <v>92</v>
      </c>
      <c r="C89" s="30">
        <v>2836.32</v>
      </c>
      <c r="D89" s="22">
        <v>15664031</v>
      </c>
      <c r="E89" s="29"/>
      <c r="F89" s="22">
        <v>16380036</v>
      </c>
      <c r="G89" s="22">
        <f t="shared" si="4"/>
        <v>14784620.493600002</v>
      </c>
      <c r="H89" s="22">
        <f t="shared" si="5"/>
        <v>5212.6066500253855</v>
      </c>
      <c r="I89" s="22">
        <v>11957426</v>
      </c>
      <c r="J89" s="22">
        <f t="shared" si="6"/>
        <v>10792772.707600001</v>
      </c>
      <c r="K89" s="22">
        <f t="shared" si="7"/>
        <v>3805.2027654143399</v>
      </c>
      <c r="L89" s="22">
        <v>0</v>
      </c>
      <c r="M89" s="11"/>
      <c r="N89" s="25"/>
      <c r="O89" s="28"/>
      <c r="P89" s="11"/>
    </row>
    <row r="90" spans="1:16">
      <c r="A90" s="9">
        <v>4720</v>
      </c>
      <c r="B90" s="18" t="s">
        <v>93</v>
      </c>
      <c r="C90" s="30">
        <v>1215.5</v>
      </c>
      <c r="D90" s="22">
        <v>6712793</v>
      </c>
      <c r="E90" s="29"/>
      <c r="F90" s="22">
        <v>7051881</v>
      </c>
      <c r="G90" s="22">
        <f t="shared" si="4"/>
        <v>6365027.7906000009</v>
      </c>
      <c r="H90" s="22">
        <f t="shared" si="5"/>
        <v>5236.5510412176063</v>
      </c>
      <c r="I90" s="22">
        <v>5229455</v>
      </c>
      <c r="J90" s="22">
        <f t="shared" si="6"/>
        <v>4720106.0830000006</v>
      </c>
      <c r="K90" s="22">
        <f t="shared" si="7"/>
        <v>3883.2629230769235</v>
      </c>
      <c r="L90" s="22">
        <v>0</v>
      </c>
      <c r="M90" s="11"/>
      <c r="N90" s="25"/>
      <c r="O90" s="28"/>
      <c r="P90" s="11"/>
    </row>
    <row r="91" spans="1:16">
      <c r="A91" s="9">
        <v>4800</v>
      </c>
      <c r="B91" s="18" t="s">
        <v>94</v>
      </c>
      <c r="C91" s="30">
        <v>2112.66</v>
      </c>
      <c r="D91" s="22">
        <v>11667503</v>
      </c>
      <c r="E91" s="29"/>
      <c r="F91" s="22">
        <v>11950260</v>
      </c>
      <c r="G91" s="22">
        <f t="shared" si="4"/>
        <v>10786304.676000001</v>
      </c>
      <c r="H91" s="22">
        <f t="shared" si="5"/>
        <v>5105.5563488682519</v>
      </c>
      <c r="I91" s="22">
        <v>8834543</v>
      </c>
      <c r="J91" s="22">
        <f t="shared" si="6"/>
        <v>7974058.5118000004</v>
      </c>
      <c r="K91" s="22">
        <f t="shared" si="7"/>
        <v>3774.4163811498306</v>
      </c>
      <c r="L91" s="22">
        <v>0</v>
      </c>
      <c r="M91" s="11"/>
      <c r="N91" s="25"/>
      <c r="O91" s="28"/>
      <c r="P91" s="11"/>
    </row>
    <row r="92" spans="1:16">
      <c r="A92" s="9">
        <v>4820</v>
      </c>
      <c r="B92" s="18" t="s">
        <v>95</v>
      </c>
      <c r="C92" s="30">
        <v>1117.0899999999999</v>
      </c>
      <c r="D92" s="22">
        <v>6169308</v>
      </c>
      <c r="E92" s="29"/>
      <c r="F92" s="22">
        <v>6506739</v>
      </c>
      <c r="G92" s="22">
        <f t="shared" si="4"/>
        <v>5872982.6214000005</v>
      </c>
      <c r="H92" s="22">
        <f t="shared" si="5"/>
        <v>5257.3943204218112</v>
      </c>
      <c r="I92" s="22">
        <v>4749919</v>
      </c>
      <c r="J92" s="22">
        <f t="shared" si="6"/>
        <v>4287276.8894000007</v>
      </c>
      <c r="K92" s="22">
        <f t="shared" si="7"/>
        <v>3837.8974741515913</v>
      </c>
      <c r="L92" s="22">
        <v>0</v>
      </c>
      <c r="M92" s="11"/>
      <c r="N92" s="25"/>
      <c r="O92" s="28"/>
      <c r="P92" s="11"/>
    </row>
    <row r="93" spans="1:16">
      <c r="A93" s="9">
        <v>4821</v>
      </c>
      <c r="B93" s="18" t="s">
        <v>96</v>
      </c>
      <c r="C93" s="30">
        <v>1578.3</v>
      </c>
      <c r="D93" s="22">
        <v>8716414</v>
      </c>
      <c r="E93" s="29"/>
      <c r="F93" s="22">
        <v>8964379</v>
      </c>
      <c r="G93" s="22">
        <f t="shared" si="4"/>
        <v>8091248.4854000006</v>
      </c>
      <c r="H93" s="22">
        <f t="shared" si="5"/>
        <v>5126.5592633846545</v>
      </c>
      <c r="I93" s="22">
        <v>6919920</v>
      </c>
      <c r="J93" s="22">
        <f t="shared" si="6"/>
        <v>6245919.7920000004</v>
      </c>
      <c r="K93" s="22">
        <f t="shared" si="7"/>
        <v>3957.3717240068431</v>
      </c>
      <c r="L93" s="22">
        <v>0</v>
      </c>
      <c r="M93" s="11"/>
      <c r="N93" s="25"/>
      <c r="O93" s="28"/>
      <c r="P93" s="11"/>
    </row>
    <row r="94" spans="1:16">
      <c r="A94" s="9">
        <v>4900</v>
      </c>
      <c r="B94" s="18" t="s">
        <v>182</v>
      </c>
      <c r="C94" s="30">
        <v>213.54</v>
      </c>
      <c r="D94" s="22">
        <v>1179309</v>
      </c>
      <c r="E94" s="29"/>
      <c r="F94" s="22">
        <v>1246132</v>
      </c>
      <c r="G94" s="22">
        <f t="shared" si="4"/>
        <v>1124758.7432000001</v>
      </c>
      <c r="H94" s="22">
        <f t="shared" si="5"/>
        <v>5267.2040048702829</v>
      </c>
      <c r="I94" s="22">
        <v>909676</v>
      </c>
      <c r="J94" s="22">
        <f t="shared" si="6"/>
        <v>821073.55760000006</v>
      </c>
      <c r="K94" s="22">
        <f t="shared" si="7"/>
        <v>3845.0574018919178</v>
      </c>
      <c r="L94" s="22">
        <v>623829</v>
      </c>
      <c r="M94" s="11"/>
      <c r="N94" s="25"/>
      <c r="O94" s="28"/>
      <c r="P94" s="11"/>
    </row>
    <row r="95" spans="1:16">
      <c r="A95" s="9">
        <v>4920</v>
      </c>
      <c r="B95" s="18" t="s">
        <v>183</v>
      </c>
      <c r="C95" s="30">
        <v>985.73</v>
      </c>
      <c r="D95" s="22">
        <v>5443852</v>
      </c>
      <c r="E95" s="29"/>
      <c r="F95" s="22">
        <v>5652330</v>
      </c>
      <c r="G95" s="22">
        <f t="shared" si="4"/>
        <v>5101793.0580000002</v>
      </c>
      <c r="H95" s="22">
        <f t="shared" si="5"/>
        <v>5175.6495774705045</v>
      </c>
      <c r="I95" s="22">
        <v>4903612</v>
      </c>
      <c r="J95" s="22">
        <f t="shared" si="6"/>
        <v>4426000.1912000002</v>
      </c>
      <c r="K95" s="22">
        <f t="shared" si="7"/>
        <v>4490.073540624715</v>
      </c>
      <c r="L95" s="22">
        <v>0</v>
      </c>
      <c r="M95" s="11"/>
      <c r="N95" s="25"/>
      <c r="O95" s="28"/>
      <c r="P95" s="11"/>
    </row>
    <row r="96" spans="1:16">
      <c r="A96" s="9">
        <v>5000</v>
      </c>
      <c r="B96" s="18" t="s">
        <v>98</v>
      </c>
      <c r="C96" s="30">
        <v>2994.24</v>
      </c>
      <c r="D96" s="22">
        <v>16536169</v>
      </c>
      <c r="E96" s="29"/>
      <c r="F96" s="22">
        <v>17075451</v>
      </c>
      <c r="G96" s="22">
        <f t="shared" si="4"/>
        <v>15412302.072600001</v>
      </c>
      <c r="H96" s="22">
        <f t="shared" si="5"/>
        <v>5147.3168725953838</v>
      </c>
      <c r="I96" s="22">
        <v>14330941</v>
      </c>
      <c r="J96" s="22">
        <f t="shared" si="6"/>
        <v>12935107.346600002</v>
      </c>
      <c r="K96" s="22">
        <f t="shared" si="7"/>
        <v>4319.9968428048533</v>
      </c>
      <c r="L96" s="22">
        <v>0</v>
      </c>
      <c r="M96" s="11"/>
      <c r="N96" s="25"/>
      <c r="O96" s="28"/>
      <c r="P96" s="11"/>
    </row>
    <row r="97" spans="1:16">
      <c r="A97" s="9">
        <v>5020</v>
      </c>
      <c r="B97" s="18" t="s">
        <v>99</v>
      </c>
      <c r="C97" s="30">
        <v>946.7</v>
      </c>
      <c r="D97" s="22">
        <v>5228302</v>
      </c>
      <c r="E97" s="29"/>
      <c r="F97" s="22">
        <v>5511888</v>
      </c>
      <c r="G97" s="22">
        <f t="shared" si="4"/>
        <v>4975030.1088000005</v>
      </c>
      <c r="H97" s="22">
        <f t="shared" si="5"/>
        <v>5255.12845547692</v>
      </c>
      <c r="I97" s="22">
        <v>4046704</v>
      </c>
      <c r="J97" s="22">
        <f t="shared" si="6"/>
        <v>3652555.0304</v>
      </c>
      <c r="K97" s="22">
        <f t="shared" si="7"/>
        <v>3858.1969265870921</v>
      </c>
      <c r="L97" s="22">
        <v>0</v>
      </c>
      <c r="M97" s="11"/>
      <c r="N97" s="25"/>
      <c r="O97" s="28"/>
      <c r="P97" s="11"/>
    </row>
    <row r="98" spans="1:16">
      <c r="A98" s="9">
        <v>5100</v>
      </c>
      <c r="B98" s="18" t="s">
        <v>100</v>
      </c>
      <c r="C98" s="30">
        <v>1627.98</v>
      </c>
      <c r="D98" s="22">
        <v>8990780</v>
      </c>
      <c r="E98" s="29"/>
      <c r="F98" s="22">
        <v>9211960</v>
      </c>
      <c r="G98" s="22">
        <f t="shared" si="4"/>
        <v>8314715.0960000008</v>
      </c>
      <c r="H98" s="22">
        <f t="shared" si="5"/>
        <v>5107.3815992825466</v>
      </c>
      <c r="I98" s="22">
        <v>7662519</v>
      </c>
      <c r="J98" s="22">
        <f t="shared" si="6"/>
        <v>6916189.6494000005</v>
      </c>
      <c r="K98" s="22">
        <f t="shared" si="7"/>
        <v>4248.3259311539459</v>
      </c>
      <c r="L98" s="22">
        <v>0</v>
      </c>
      <c r="M98" s="11"/>
      <c r="N98" s="25"/>
      <c r="O98" s="28"/>
      <c r="P98" s="11"/>
    </row>
    <row r="99" spans="1:16">
      <c r="A99" s="9">
        <v>5130</v>
      </c>
      <c r="B99" s="18" t="s">
        <v>101</v>
      </c>
      <c r="C99" s="30">
        <v>940.5</v>
      </c>
      <c r="D99" s="22">
        <v>5194062</v>
      </c>
      <c r="E99" s="29"/>
      <c r="F99" s="22">
        <v>5464669</v>
      </c>
      <c r="G99" s="22">
        <f t="shared" si="4"/>
        <v>4932410.2394000003</v>
      </c>
      <c r="H99" s="22">
        <f t="shared" si="5"/>
        <v>5244.4553316321108</v>
      </c>
      <c r="I99" s="22">
        <v>4239399</v>
      </c>
      <c r="J99" s="22">
        <f t="shared" si="6"/>
        <v>3826481.5374000003</v>
      </c>
      <c r="K99" s="22">
        <f t="shared" si="7"/>
        <v>4068.5609116427436</v>
      </c>
      <c r="L99" s="22">
        <v>0</v>
      </c>
      <c r="M99" s="11"/>
      <c r="N99" s="25"/>
      <c r="O99" s="28"/>
      <c r="P99" s="11"/>
    </row>
    <row r="100" spans="1:16">
      <c r="A100" s="7">
        <v>5131</v>
      </c>
      <c r="B100" s="10" t="s">
        <v>102</v>
      </c>
      <c r="C100" s="30">
        <v>916.56</v>
      </c>
      <c r="D100" s="22">
        <v>5061849</v>
      </c>
      <c r="E100" s="29"/>
      <c r="F100" s="22">
        <v>5209302</v>
      </c>
      <c r="G100" s="22">
        <f t="shared" si="4"/>
        <v>4701915.9852</v>
      </c>
      <c r="H100" s="22">
        <f t="shared" si="5"/>
        <v>5129.9598337261068</v>
      </c>
      <c r="I100" s="22">
        <v>4654640</v>
      </c>
      <c r="J100" s="22">
        <f t="shared" si="6"/>
        <v>4201278.0640000002</v>
      </c>
      <c r="K100" s="22">
        <f t="shared" si="7"/>
        <v>4583.7458147857214</v>
      </c>
      <c r="L100" s="22">
        <v>0</v>
      </c>
      <c r="M100" s="11"/>
      <c r="N100" s="25"/>
      <c r="O100" s="28"/>
      <c r="P100" s="11"/>
    </row>
    <row r="101" spans="1:16">
      <c r="A101" s="9">
        <v>5200</v>
      </c>
      <c r="B101" s="18" t="s">
        <v>103</v>
      </c>
      <c r="C101" s="30">
        <v>1449.89</v>
      </c>
      <c r="D101" s="22">
        <v>8007250</v>
      </c>
      <c r="E101" s="29"/>
      <c r="F101" s="22">
        <v>8444916</v>
      </c>
      <c r="G101" s="22">
        <f t="shared" si="4"/>
        <v>7622381.1816000007</v>
      </c>
      <c r="H101" s="22">
        <f t="shared" si="5"/>
        <v>5257.2134310878755</v>
      </c>
      <c r="I101" s="22">
        <v>6562108</v>
      </c>
      <c r="J101" s="22">
        <f t="shared" si="6"/>
        <v>5922958.6808000002</v>
      </c>
      <c r="K101" s="22">
        <f t="shared" si="7"/>
        <v>4085.1089950272089</v>
      </c>
      <c r="L101" s="22">
        <v>0</v>
      </c>
      <c r="M101" s="11"/>
      <c r="N101" s="25"/>
      <c r="O101" s="28"/>
      <c r="P101" s="11"/>
    </row>
    <row r="102" spans="1:16">
      <c r="A102" s="9">
        <v>5321</v>
      </c>
      <c r="B102" s="18" t="s">
        <v>184</v>
      </c>
      <c r="C102" s="30">
        <v>4692.54</v>
      </c>
      <c r="D102" s="22">
        <v>25915303</v>
      </c>
      <c r="E102" s="29"/>
      <c r="F102" s="22">
        <v>26841995</v>
      </c>
      <c r="G102" s="22">
        <f t="shared" si="4"/>
        <v>24227584.687000003</v>
      </c>
      <c r="H102" s="22">
        <f t="shared" si="5"/>
        <v>5163.0001421405041</v>
      </c>
      <c r="I102" s="22">
        <v>19594656</v>
      </c>
      <c r="J102" s="22">
        <f t="shared" si="6"/>
        <v>17686136.505600002</v>
      </c>
      <c r="K102" s="22">
        <f t="shared" si="7"/>
        <v>3768.990036440819</v>
      </c>
      <c r="L102" s="22">
        <v>0</v>
      </c>
      <c r="M102" s="11"/>
      <c r="N102" s="25"/>
      <c r="O102" s="28"/>
      <c r="P102" s="11"/>
    </row>
    <row r="103" spans="1:16">
      <c r="A103" s="9">
        <v>5411</v>
      </c>
      <c r="B103" s="18" t="s">
        <v>105</v>
      </c>
      <c r="C103" s="30">
        <v>1345.02</v>
      </c>
      <c r="D103" s="22">
        <v>7428088</v>
      </c>
      <c r="E103" s="29"/>
      <c r="F103" s="22">
        <v>7825715</v>
      </c>
      <c r="G103" s="22">
        <f t="shared" si="4"/>
        <v>7063490.3590000002</v>
      </c>
      <c r="H103" s="22">
        <f t="shared" si="5"/>
        <v>5251.5876039018012</v>
      </c>
      <c r="I103" s="22">
        <v>5981725</v>
      </c>
      <c r="J103" s="22">
        <f t="shared" si="6"/>
        <v>5399104.9850000003</v>
      </c>
      <c r="K103" s="22">
        <f t="shared" si="7"/>
        <v>4014.1447599292205</v>
      </c>
      <c r="L103" s="22">
        <v>0</v>
      </c>
      <c r="M103" s="11"/>
      <c r="N103" s="25"/>
      <c r="O103" s="28"/>
      <c r="P103" s="11"/>
    </row>
    <row r="104" spans="1:16">
      <c r="A104" s="9">
        <v>5412</v>
      </c>
      <c r="B104" s="18" t="s">
        <v>106</v>
      </c>
      <c r="C104" s="30">
        <v>4027.52</v>
      </c>
      <c r="D104" s="22">
        <v>22242624</v>
      </c>
      <c r="E104" s="29"/>
      <c r="F104" s="22">
        <v>23115747</v>
      </c>
      <c r="G104" s="22">
        <f t="shared" si="4"/>
        <v>20864273.242200002</v>
      </c>
      <c r="H104" s="22">
        <f t="shared" si="5"/>
        <v>5180.4269729759262</v>
      </c>
      <c r="I104" s="22">
        <v>18083793</v>
      </c>
      <c r="J104" s="22">
        <f t="shared" si="6"/>
        <v>16322431.561800001</v>
      </c>
      <c r="K104" s="22">
        <f t="shared" si="7"/>
        <v>4052.7251414766411</v>
      </c>
      <c r="L104" s="22">
        <v>0</v>
      </c>
      <c r="M104" s="11"/>
      <c r="N104" s="25"/>
      <c r="O104" s="28"/>
      <c r="P104" s="11"/>
    </row>
    <row r="105" spans="1:16">
      <c r="A105" s="9">
        <v>5500</v>
      </c>
      <c r="B105" s="18" t="s">
        <v>107</v>
      </c>
      <c r="C105" s="30">
        <v>2972.15</v>
      </c>
      <c r="D105" s="22">
        <v>16414174</v>
      </c>
      <c r="E105" s="29"/>
      <c r="F105" s="22">
        <v>17068878</v>
      </c>
      <c r="G105" s="22">
        <f t="shared" si="4"/>
        <v>15406369.282800002</v>
      </c>
      <c r="H105" s="22">
        <f t="shared" si="5"/>
        <v>5183.577303568125</v>
      </c>
      <c r="I105" s="22">
        <v>14228986</v>
      </c>
      <c r="J105" s="22">
        <f t="shared" si="6"/>
        <v>12843082.763600001</v>
      </c>
      <c r="K105" s="22">
        <f t="shared" si="7"/>
        <v>4321.1421912083852</v>
      </c>
      <c r="L105" s="22">
        <v>0</v>
      </c>
      <c r="M105" s="11"/>
      <c r="N105" s="25"/>
      <c r="O105" s="28"/>
      <c r="P105" s="11"/>
    </row>
    <row r="106" spans="1:16">
      <c r="A106" s="9">
        <v>5520</v>
      </c>
      <c r="B106" s="18" t="s">
        <v>108</v>
      </c>
      <c r="C106" s="30">
        <v>3036.81</v>
      </c>
      <c r="D106" s="22">
        <v>16771269</v>
      </c>
      <c r="E106" s="29"/>
      <c r="F106" s="22">
        <v>17768927</v>
      </c>
      <c r="G106" s="22">
        <f t="shared" si="4"/>
        <v>16038233.510200001</v>
      </c>
      <c r="H106" s="22">
        <f t="shared" si="5"/>
        <v>5281.2765731804102</v>
      </c>
      <c r="I106" s="22">
        <v>13557164</v>
      </c>
      <c r="J106" s="22">
        <f t="shared" si="6"/>
        <v>12236696.226400001</v>
      </c>
      <c r="K106" s="22">
        <f t="shared" si="7"/>
        <v>4029.4573010494569</v>
      </c>
      <c r="L106" s="22">
        <v>0</v>
      </c>
      <c r="M106" s="11"/>
      <c r="N106" s="25"/>
      <c r="O106" s="28"/>
      <c r="P106" s="11"/>
    </row>
    <row r="107" spans="1:16">
      <c r="A107" s="9">
        <v>5530</v>
      </c>
      <c r="B107" s="18" t="s">
        <v>109</v>
      </c>
      <c r="C107" s="30">
        <v>1757.82</v>
      </c>
      <c r="D107" s="22">
        <v>9707842</v>
      </c>
      <c r="E107" s="29"/>
      <c r="F107" s="22">
        <v>10006062</v>
      </c>
      <c r="G107" s="22">
        <f t="shared" si="4"/>
        <v>9031471.5612000003</v>
      </c>
      <c r="H107" s="22">
        <f t="shared" si="5"/>
        <v>5137.8818998532279</v>
      </c>
      <c r="I107" s="22">
        <v>7485346</v>
      </c>
      <c r="J107" s="22">
        <f t="shared" si="6"/>
        <v>6756273.2996000005</v>
      </c>
      <c r="K107" s="22">
        <f t="shared" si="7"/>
        <v>3843.5524112821568</v>
      </c>
      <c r="L107" s="22">
        <v>0</v>
      </c>
      <c r="M107" s="11"/>
      <c r="N107" s="25"/>
      <c r="O107" s="28"/>
      <c r="P107" s="11"/>
    </row>
    <row r="108" spans="1:16">
      <c r="A108" s="9">
        <v>5600</v>
      </c>
      <c r="B108" s="18" t="s">
        <v>110</v>
      </c>
      <c r="C108" s="30">
        <v>978.54</v>
      </c>
      <c r="D108" s="22">
        <v>5404144</v>
      </c>
      <c r="E108" s="29"/>
      <c r="F108" s="22">
        <v>5608756</v>
      </c>
      <c r="G108" s="22">
        <f t="shared" si="4"/>
        <v>5062463.1655999999</v>
      </c>
      <c r="H108" s="22">
        <f t="shared" si="5"/>
        <v>5173.4861790013692</v>
      </c>
      <c r="I108" s="22">
        <v>4094392</v>
      </c>
      <c r="J108" s="22">
        <f t="shared" si="6"/>
        <v>3695598.2192000002</v>
      </c>
      <c r="K108" s="22">
        <f t="shared" si="7"/>
        <v>3776.6450213583507</v>
      </c>
      <c r="L108" s="22">
        <v>0</v>
      </c>
      <c r="M108" s="11"/>
      <c r="N108" s="25"/>
      <c r="O108" s="28"/>
      <c r="P108" s="11"/>
    </row>
    <row r="109" spans="1:16">
      <c r="A109" s="9">
        <v>5620</v>
      </c>
      <c r="B109" s="18" t="s">
        <v>111</v>
      </c>
      <c r="C109" s="30">
        <v>634.77</v>
      </c>
      <c r="D109" s="22">
        <v>3505619</v>
      </c>
      <c r="E109" s="29"/>
      <c r="F109" s="22">
        <v>3629049</v>
      </c>
      <c r="G109" s="22">
        <f t="shared" si="4"/>
        <v>3275579.6274000001</v>
      </c>
      <c r="H109" s="22">
        <f t="shared" si="5"/>
        <v>5160.2621853584769</v>
      </c>
      <c r="I109" s="22">
        <v>3079408</v>
      </c>
      <c r="J109" s="22">
        <f t="shared" si="6"/>
        <v>2779473.6608000002</v>
      </c>
      <c r="K109" s="22">
        <f t="shared" si="7"/>
        <v>4378.7098646753948</v>
      </c>
      <c r="L109" s="22">
        <v>0</v>
      </c>
      <c r="M109" s="11"/>
      <c r="N109" s="25"/>
      <c r="O109" s="28"/>
      <c r="P109" s="11"/>
    </row>
    <row r="110" spans="1:16">
      <c r="A110" s="9">
        <v>5711</v>
      </c>
      <c r="B110" s="18" t="s">
        <v>112</v>
      </c>
      <c r="C110" s="30">
        <v>2318.96</v>
      </c>
      <c r="D110" s="22">
        <v>12806828</v>
      </c>
      <c r="E110" s="29"/>
      <c r="F110" s="22">
        <v>13199485</v>
      </c>
      <c r="G110" s="22">
        <f t="shared" si="4"/>
        <v>11913855.161</v>
      </c>
      <c r="H110" s="22">
        <f t="shared" si="5"/>
        <v>5137.5854525304449</v>
      </c>
      <c r="I110" s="22">
        <v>11326954</v>
      </c>
      <c r="J110" s="22">
        <f t="shared" si="6"/>
        <v>10223708.680400001</v>
      </c>
      <c r="K110" s="22">
        <f t="shared" si="7"/>
        <v>4408.7473179356266</v>
      </c>
      <c r="L110" s="22">
        <v>0</v>
      </c>
      <c r="M110" s="11"/>
      <c r="N110" s="25"/>
      <c r="O110" s="28"/>
      <c r="P110" s="11"/>
    </row>
    <row r="111" spans="1:16">
      <c r="A111" s="9">
        <v>5712</v>
      </c>
      <c r="B111" s="18" t="s">
        <v>113</v>
      </c>
      <c r="C111" s="30">
        <v>1579.41</v>
      </c>
      <c r="D111" s="22">
        <v>8722544</v>
      </c>
      <c r="E111" s="29"/>
      <c r="F111" s="22">
        <v>9194450</v>
      </c>
      <c r="G111" s="22">
        <f t="shared" si="4"/>
        <v>8298910.5700000003</v>
      </c>
      <c r="H111" s="22">
        <f t="shared" si="5"/>
        <v>5254.4371442500678</v>
      </c>
      <c r="I111" s="22">
        <v>6742842</v>
      </c>
      <c r="J111" s="22">
        <f t="shared" si="6"/>
        <v>6086089.1892000008</v>
      </c>
      <c r="K111" s="22">
        <f t="shared" si="7"/>
        <v>3853.3941086861555</v>
      </c>
      <c r="L111" s="22">
        <v>0</v>
      </c>
      <c r="M111" s="11"/>
      <c r="N111" s="25"/>
      <c r="O111" s="28"/>
      <c r="P111" s="11"/>
    </row>
    <row r="112" spans="1:16">
      <c r="A112" s="9">
        <v>5720</v>
      </c>
      <c r="B112" s="18" t="s">
        <v>114</v>
      </c>
      <c r="C112" s="30">
        <v>2324.9</v>
      </c>
      <c r="D112" s="22">
        <v>12839632</v>
      </c>
      <c r="E112" s="29"/>
      <c r="F112" s="22">
        <v>13554256</v>
      </c>
      <c r="G112" s="22">
        <f t="shared" si="4"/>
        <v>12234071.465600001</v>
      </c>
      <c r="H112" s="22">
        <f t="shared" si="5"/>
        <v>5262.1925526259192</v>
      </c>
      <c r="I112" s="22">
        <v>10065268</v>
      </c>
      <c r="J112" s="22">
        <f t="shared" si="6"/>
        <v>9084910.8968000002</v>
      </c>
      <c r="K112" s="22">
        <f t="shared" si="7"/>
        <v>3907.6566290163018</v>
      </c>
      <c r="L112" s="22">
        <v>0</v>
      </c>
      <c r="M112" s="11"/>
      <c r="N112" s="25"/>
      <c r="O112" s="28"/>
      <c r="P112" s="11"/>
    </row>
    <row r="113" spans="1:16">
      <c r="A113" s="9">
        <v>5800</v>
      </c>
      <c r="B113" s="18" t="s">
        <v>115</v>
      </c>
      <c r="C113" s="30">
        <v>3442.2</v>
      </c>
      <c r="D113" s="22">
        <v>19010100</v>
      </c>
      <c r="E113" s="29"/>
      <c r="F113" s="22">
        <v>19556285</v>
      </c>
      <c r="G113" s="22">
        <f t="shared" si="4"/>
        <v>17651502.841000002</v>
      </c>
      <c r="H113" s="22">
        <f t="shared" si="5"/>
        <v>5127.9713093370528</v>
      </c>
      <c r="I113" s="22">
        <v>17091581</v>
      </c>
      <c r="J113" s="22">
        <f t="shared" si="6"/>
        <v>15426861.010600001</v>
      </c>
      <c r="K113" s="22">
        <f t="shared" si="7"/>
        <v>4481.6864245540646</v>
      </c>
      <c r="L113" s="22">
        <v>0</v>
      </c>
      <c r="M113" s="11"/>
      <c r="N113" s="25"/>
      <c r="O113" s="28"/>
      <c r="P113" s="11"/>
    </row>
    <row r="114" spans="1:16">
      <c r="A114" s="9">
        <v>5820</v>
      </c>
      <c r="B114" s="18" t="s">
        <v>116</v>
      </c>
      <c r="C114" s="30">
        <v>2132.23</v>
      </c>
      <c r="D114" s="22">
        <v>11775581</v>
      </c>
      <c r="E114" s="29"/>
      <c r="F114" s="22">
        <v>12140073</v>
      </c>
      <c r="G114" s="22">
        <f t="shared" si="4"/>
        <v>10957629.889800001</v>
      </c>
      <c r="H114" s="22">
        <f t="shared" si="5"/>
        <v>5139.046861642506</v>
      </c>
      <c r="I114" s="22">
        <v>10267170</v>
      </c>
      <c r="J114" s="22">
        <f t="shared" si="6"/>
        <v>9267147.6420000009</v>
      </c>
      <c r="K114" s="22">
        <f t="shared" si="7"/>
        <v>4346.2232695347129</v>
      </c>
      <c r="L114" s="22">
        <v>0</v>
      </c>
      <c r="M114" s="11"/>
      <c r="N114" s="25"/>
      <c r="O114" s="28"/>
      <c r="P114" s="11"/>
    </row>
    <row r="115" spans="1:16">
      <c r="A115" s="9">
        <v>5900</v>
      </c>
      <c r="B115" s="18" t="s">
        <v>117</v>
      </c>
      <c r="C115" s="30">
        <v>2222.34</v>
      </c>
      <c r="D115" s="22">
        <v>12273228</v>
      </c>
      <c r="E115" s="29"/>
      <c r="F115" s="22">
        <v>12665333</v>
      </c>
      <c r="G115" s="22">
        <f t="shared" si="4"/>
        <v>11431729.5658</v>
      </c>
      <c r="H115" s="22">
        <f t="shared" si="5"/>
        <v>5144.0056723093676</v>
      </c>
      <c r="I115" s="22">
        <v>10868786</v>
      </c>
      <c r="J115" s="22">
        <f t="shared" si="6"/>
        <v>9810166.2436000016</v>
      </c>
      <c r="K115" s="22">
        <f t="shared" si="7"/>
        <v>4414.3408495549738</v>
      </c>
      <c r="L115" s="22">
        <v>0</v>
      </c>
      <c r="M115" s="11"/>
      <c r="N115" s="25"/>
      <c r="O115" s="28"/>
      <c r="P115" s="11"/>
    </row>
    <row r="116" spans="1:16">
      <c r="A116" s="9">
        <v>5920</v>
      </c>
      <c r="B116" s="18" t="s">
        <v>118</v>
      </c>
      <c r="C116" s="30">
        <v>734.06</v>
      </c>
      <c r="D116" s="22">
        <v>4053964</v>
      </c>
      <c r="E116" s="29"/>
      <c r="F116" s="22">
        <v>4193410</v>
      </c>
      <c r="G116" s="22">
        <f t="shared" si="4"/>
        <v>3784971.8660000004</v>
      </c>
      <c r="H116" s="22">
        <f t="shared" si="5"/>
        <v>5156.2159305778832</v>
      </c>
      <c r="I116" s="22">
        <v>3061189</v>
      </c>
      <c r="J116" s="22">
        <f t="shared" si="6"/>
        <v>2763029.1914000004</v>
      </c>
      <c r="K116" s="22">
        <f t="shared" si="7"/>
        <v>3764.0372604419267</v>
      </c>
      <c r="L116" s="22">
        <v>0</v>
      </c>
      <c r="M116" s="11"/>
      <c r="N116" s="25"/>
      <c r="O116" s="28"/>
      <c r="P116" s="11"/>
    </row>
    <row r="117" spans="1:16">
      <c r="A117" s="7">
        <v>5921</v>
      </c>
      <c r="B117" s="10" t="s">
        <v>119</v>
      </c>
      <c r="C117" s="30">
        <v>1222.17</v>
      </c>
      <c r="D117" s="22">
        <v>6749629</v>
      </c>
      <c r="E117" s="29"/>
      <c r="F117" s="22">
        <v>6890731</v>
      </c>
      <c r="G117" s="22">
        <f t="shared" si="4"/>
        <v>6219573.8006000007</v>
      </c>
      <c r="H117" s="22">
        <f t="shared" si="5"/>
        <v>5088.9596378572542</v>
      </c>
      <c r="I117" s="22">
        <v>5727514</v>
      </c>
      <c r="J117" s="22">
        <f t="shared" si="6"/>
        <v>5169654.1364000002</v>
      </c>
      <c r="K117" s="22">
        <f t="shared" si="7"/>
        <v>4229.8977526857961</v>
      </c>
      <c r="L117" s="22">
        <v>0</v>
      </c>
      <c r="M117" s="11"/>
      <c r="N117" s="25"/>
      <c r="O117" s="28"/>
      <c r="P117" s="11"/>
    </row>
    <row r="118" spans="1:16">
      <c r="A118" s="7">
        <v>6000</v>
      </c>
      <c r="B118" s="10" t="s">
        <v>120</v>
      </c>
      <c r="C118" s="30">
        <v>966.81</v>
      </c>
      <c r="D118" s="22">
        <v>5339363</v>
      </c>
      <c r="E118" s="29"/>
      <c r="F118" s="22">
        <v>5629023</v>
      </c>
      <c r="G118" s="22">
        <f t="shared" si="4"/>
        <v>5080756.1598000005</v>
      </c>
      <c r="H118" s="22">
        <f t="shared" si="5"/>
        <v>5255.1754324014037</v>
      </c>
      <c r="I118" s="22">
        <v>4109187</v>
      </c>
      <c r="J118" s="22">
        <f t="shared" si="6"/>
        <v>3708952.1862000003</v>
      </c>
      <c r="K118" s="22">
        <f t="shared" si="7"/>
        <v>3836.2782617060234</v>
      </c>
      <c r="L118" s="22">
        <v>0</v>
      </c>
      <c r="M118" s="11"/>
      <c r="N118" s="25"/>
      <c r="O118" s="28"/>
      <c r="P118" s="11"/>
    </row>
    <row r="119" spans="1:16">
      <c r="A119" s="9">
        <v>6100</v>
      </c>
      <c r="B119" s="18" t="s">
        <v>121</v>
      </c>
      <c r="C119" s="30">
        <v>17885.5</v>
      </c>
      <c r="D119" s="22">
        <v>98775535</v>
      </c>
      <c r="E119" s="29"/>
      <c r="F119" s="22">
        <v>100657085</v>
      </c>
      <c r="G119" s="22">
        <f t="shared" si="4"/>
        <v>90853084.921000004</v>
      </c>
      <c r="H119" s="22">
        <f t="shared" si="5"/>
        <v>5079.7061821587322</v>
      </c>
      <c r="I119" s="22">
        <v>73479672</v>
      </c>
      <c r="J119" s="22">
        <f t="shared" si="6"/>
        <v>66322751.947200008</v>
      </c>
      <c r="K119" s="22">
        <f t="shared" si="7"/>
        <v>3708.1855104526016</v>
      </c>
      <c r="L119" s="22">
        <v>0</v>
      </c>
      <c r="M119" s="11"/>
      <c r="N119" s="25"/>
      <c r="O119" s="28"/>
      <c r="P119" s="11"/>
    </row>
    <row r="120" spans="1:16">
      <c r="A120" s="7">
        <v>6120</v>
      </c>
      <c r="B120" s="10" t="s">
        <v>122</v>
      </c>
      <c r="C120" s="30">
        <v>3903.46</v>
      </c>
      <c r="D120" s="22">
        <v>21557482</v>
      </c>
      <c r="E120" s="29"/>
      <c r="F120" s="22">
        <v>22202246</v>
      </c>
      <c r="G120" s="22">
        <f t="shared" si="4"/>
        <v>20039747.239600003</v>
      </c>
      <c r="H120" s="22">
        <f t="shared" si="5"/>
        <v>5133.8420887110415</v>
      </c>
      <c r="I120" s="22">
        <v>16586304</v>
      </c>
      <c r="J120" s="22">
        <f t="shared" si="6"/>
        <v>14970797.990400001</v>
      </c>
      <c r="K120" s="22">
        <f t="shared" si="7"/>
        <v>3835.2635842047825</v>
      </c>
      <c r="L120" s="22">
        <v>0</v>
      </c>
      <c r="M120" s="11"/>
      <c r="N120" s="25"/>
      <c r="O120" s="28"/>
      <c r="P120" s="11"/>
    </row>
    <row r="121" spans="1:16">
      <c r="A121" s="9">
        <v>6200</v>
      </c>
      <c r="B121" s="18" t="s">
        <v>123</v>
      </c>
      <c r="C121" s="30">
        <v>3764.66</v>
      </c>
      <c r="D121" s="22">
        <v>20790937</v>
      </c>
      <c r="E121" s="29"/>
      <c r="F121" s="22">
        <v>21912301</v>
      </c>
      <c r="G121" s="22">
        <f t="shared" si="4"/>
        <v>19778042.882600002</v>
      </c>
      <c r="H121" s="22">
        <f t="shared" si="5"/>
        <v>5253.6066690219041</v>
      </c>
      <c r="I121" s="22">
        <v>19289699</v>
      </c>
      <c r="J121" s="22">
        <f t="shared" si="6"/>
        <v>17410882.317400001</v>
      </c>
      <c r="K121" s="22">
        <f t="shared" si="7"/>
        <v>4624.8219805772633</v>
      </c>
      <c r="L121" s="22">
        <v>0</v>
      </c>
      <c r="M121" s="11"/>
      <c r="N121" s="25"/>
      <c r="O121" s="28"/>
      <c r="P121" s="11"/>
    </row>
    <row r="122" spans="1:16">
      <c r="A122" s="9">
        <v>6220</v>
      </c>
      <c r="B122" s="18" t="s">
        <v>124</v>
      </c>
      <c r="C122" s="30">
        <v>1509.57</v>
      </c>
      <c r="D122" s="22">
        <v>8336842</v>
      </c>
      <c r="E122" s="29"/>
      <c r="F122" s="22">
        <v>8795218</v>
      </c>
      <c r="G122" s="22">
        <f t="shared" si="4"/>
        <v>7938563.7668000003</v>
      </c>
      <c r="H122" s="22">
        <f t="shared" si="5"/>
        <v>5258.8245439429775</v>
      </c>
      <c r="I122" s="22">
        <v>6421342</v>
      </c>
      <c r="J122" s="22">
        <f t="shared" si="6"/>
        <v>5795903.2892000005</v>
      </c>
      <c r="K122" s="22">
        <f t="shared" si="7"/>
        <v>3839.4398995740512</v>
      </c>
      <c r="L122" s="22">
        <v>0</v>
      </c>
      <c r="M122" s="11"/>
      <c r="N122" s="25"/>
      <c r="O122" s="28"/>
      <c r="P122" s="11"/>
    </row>
    <row r="123" spans="1:16">
      <c r="A123" s="9">
        <v>6312</v>
      </c>
      <c r="B123" s="18" t="s">
        <v>125</v>
      </c>
      <c r="C123" s="30">
        <v>781.07</v>
      </c>
      <c r="D123" s="22">
        <v>4313584</v>
      </c>
      <c r="E123" s="29"/>
      <c r="F123" s="22">
        <v>4548571</v>
      </c>
      <c r="G123" s="22">
        <f t="shared" si="4"/>
        <v>4105540.1846000003</v>
      </c>
      <c r="H123" s="22">
        <f t="shared" si="5"/>
        <v>5256.3024883813232</v>
      </c>
      <c r="I123" s="22">
        <v>3320457</v>
      </c>
      <c r="J123" s="22">
        <f t="shared" si="6"/>
        <v>2997044.4882</v>
      </c>
      <c r="K123" s="22">
        <f t="shared" si="7"/>
        <v>3837.1010129693877</v>
      </c>
      <c r="L123" s="22">
        <v>0</v>
      </c>
      <c r="M123" s="11"/>
      <c r="N123" s="25"/>
      <c r="O123" s="28"/>
      <c r="P123" s="11"/>
    </row>
    <row r="124" spans="1:16">
      <c r="A124" s="9">
        <v>6400</v>
      </c>
      <c r="B124" s="18" t="s">
        <v>126</v>
      </c>
      <c r="C124" s="30">
        <v>3405.4</v>
      </c>
      <c r="D124" s="22">
        <v>18806866</v>
      </c>
      <c r="E124" s="29"/>
      <c r="F124" s="22">
        <v>19568156</v>
      </c>
      <c r="G124" s="22">
        <f t="shared" si="4"/>
        <v>17662217.605600003</v>
      </c>
      <c r="H124" s="22">
        <f t="shared" si="5"/>
        <v>5186.5324501086516</v>
      </c>
      <c r="I124" s="22">
        <v>14284754</v>
      </c>
      <c r="J124" s="22">
        <f t="shared" si="6"/>
        <v>12893418.9604</v>
      </c>
      <c r="K124" s="22">
        <f t="shared" si="7"/>
        <v>3786.1687203852703</v>
      </c>
      <c r="L124" s="22">
        <v>0</v>
      </c>
      <c r="M124" s="11"/>
      <c r="N124" s="25"/>
      <c r="O124" s="28"/>
      <c r="P124" s="11"/>
    </row>
    <row r="125" spans="1:16">
      <c r="A125" s="9">
        <v>6500</v>
      </c>
      <c r="B125" s="18" t="s">
        <v>127</v>
      </c>
      <c r="C125" s="30">
        <v>2547.91</v>
      </c>
      <c r="D125" s="22">
        <v>14071241</v>
      </c>
      <c r="E125" s="29"/>
      <c r="F125" s="22">
        <v>14508079</v>
      </c>
      <c r="G125" s="22">
        <f t="shared" si="4"/>
        <v>13094992.105400002</v>
      </c>
      <c r="H125" s="22">
        <f t="shared" si="5"/>
        <v>5139.5033990211596</v>
      </c>
      <c r="I125" s="22">
        <v>10590898</v>
      </c>
      <c r="J125" s="22">
        <f t="shared" si="6"/>
        <v>9559344.5348000005</v>
      </c>
      <c r="K125" s="22">
        <f t="shared" si="7"/>
        <v>3751.8375981883196</v>
      </c>
      <c r="L125" s="22">
        <v>0</v>
      </c>
      <c r="M125" s="11"/>
      <c r="N125" s="25"/>
      <c r="O125" s="28"/>
      <c r="P125" s="11"/>
    </row>
    <row r="126" spans="1:16">
      <c r="A126" s="9">
        <v>6600</v>
      </c>
      <c r="B126" s="18" t="s">
        <v>128</v>
      </c>
      <c r="C126" s="30">
        <v>2387.27</v>
      </c>
      <c r="D126" s="22">
        <v>13184081</v>
      </c>
      <c r="E126" s="29"/>
      <c r="F126" s="22">
        <v>13587783</v>
      </c>
      <c r="G126" s="22">
        <f t="shared" si="4"/>
        <v>12264332.935800001</v>
      </c>
      <c r="H126" s="22">
        <f t="shared" si="5"/>
        <v>5137.3882869553927</v>
      </c>
      <c r="I126" s="22">
        <v>10772286</v>
      </c>
      <c r="J126" s="22">
        <f t="shared" si="6"/>
        <v>9723065.3436000012</v>
      </c>
      <c r="K126" s="22">
        <f t="shared" si="7"/>
        <v>4072.8804632907049</v>
      </c>
      <c r="L126" s="22">
        <v>0</v>
      </c>
      <c r="M126" s="11"/>
      <c r="N126" s="25"/>
      <c r="O126" s="28"/>
      <c r="P126" s="11"/>
    </row>
    <row r="127" spans="1:16">
      <c r="A127" s="9">
        <v>6711</v>
      </c>
      <c r="B127" s="18" t="s">
        <v>129</v>
      </c>
      <c r="C127" s="30">
        <v>3533.73</v>
      </c>
      <c r="D127" s="22">
        <v>19515589</v>
      </c>
      <c r="E127" s="29"/>
      <c r="F127" s="22">
        <v>20573995</v>
      </c>
      <c r="G127" s="22">
        <f t="shared" si="4"/>
        <v>18570087.887000002</v>
      </c>
      <c r="H127" s="22">
        <f t="shared" si="5"/>
        <v>5255.0952922266279</v>
      </c>
      <c r="I127" s="22">
        <v>15493307</v>
      </c>
      <c r="J127" s="22">
        <f t="shared" si="6"/>
        <v>13984258.898200002</v>
      </c>
      <c r="K127" s="22">
        <f t="shared" si="7"/>
        <v>3957.3648519270009</v>
      </c>
      <c r="L127" s="22">
        <v>0</v>
      </c>
      <c r="M127" s="11"/>
      <c r="N127" s="25"/>
      <c r="O127" s="28"/>
      <c r="P127" s="11"/>
    </row>
    <row r="128" spans="1:16">
      <c r="A128" s="9">
        <v>6811</v>
      </c>
      <c r="B128" s="18" t="s">
        <v>130</v>
      </c>
      <c r="C128" s="30">
        <v>1042.71</v>
      </c>
      <c r="D128" s="22">
        <v>5758533</v>
      </c>
      <c r="E128" s="29"/>
      <c r="F128" s="22">
        <v>6043223</v>
      </c>
      <c r="G128" s="22">
        <f t="shared" si="4"/>
        <v>5454613.0798000004</v>
      </c>
      <c r="H128" s="22">
        <f t="shared" si="5"/>
        <v>5231.1889977078963</v>
      </c>
      <c r="I128" s="22">
        <v>4720182</v>
      </c>
      <c r="J128" s="22">
        <f t="shared" si="6"/>
        <v>4260436.2732000006</v>
      </c>
      <c r="K128" s="22">
        <f t="shared" si="7"/>
        <v>4085.9263584313958</v>
      </c>
      <c r="L128" s="22">
        <v>0</v>
      </c>
      <c r="M128" s="11"/>
      <c r="N128" s="25"/>
      <c r="O128" s="28"/>
      <c r="P128" s="11"/>
    </row>
    <row r="129" spans="1:16">
      <c r="A129" s="7">
        <v>6812</v>
      </c>
      <c r="B129" s="10" t="s">
        <v>131</v>
      </c>
      <c r="C129" s="30">
        <v>675</v>
      </c>
      <c r="D129" s="22">
        <v>3727796</v>
      </c>
      <c r="E129" s="29"/>
      <c r="F129" s="22">
        <v>3932132</v>
      </c>
      <c r="G129" s="22">
        <f t="shared" si="4"/>
        <v>3549142.3432000005</v>
      </c>
      <c r="H129" s="22">
        <f t="shared" si="5"/>
        <v>5257.9886565925935</v>
      </c>
      <c r="I129" s="22">
        <v>2870456</v>
      </c>
      <c r="J129" s="22">
        <f t="shared" si="6"/>
        <v>2590873.5856000003</v>
      </c>
      <c r="K129" s="22">
        <f t="shared" si="7"/>
        <v>3838.3312379259264</v>
      </c>
      <c r="L129" s="22">
        <v>485140</v>
      </c>
      <c r="M129" s="11"/>
      <c r="N129" s="25"/>
      <c r="O129" s="28"/>
      <c r="P129" s="11"/>
    </row>
    <row r="130" spans="1:16">
      <c r="A130" s="9">
        <v>6900</v>
      </c>
      <c r="B130" s="18" t="s">
        <v>132</v>
      </c>
      <c r="C130" s="30">
        <v>2284.64</v>
      </c>
      <c r="D130" s="22">
        <v>12617290</v>
      </c>
      <c r="E130" s="29"/>
      <c r="F130" s="22">
        <v>13088368</v>
      </c>
      <c r="G130" s="22">
        <f t="shared" si="4"/>
        <v>11813560.956800001</v>
      </c>
      <c r="H130" s="22">
        <f t="shared" si="5"/>
        <v>5170.8632243154289</v>
      </c>
      <c r="I130" s="22">
        <v>10805871</v>
      </c>
      <c r="J130" s="22">
        <f t="shared" si="6"/>
        <v>9753379.1646000016</v>
      </c>
      <c r="K130" s="22">
        <f t="shared" si="7"/>
        <v>4269.1098661495917</v>
      </c>
      <c r="L130" s="22">
        <v>0</v>
      </c>
      <c r="M130" s="11"/>
      <c r="N130" s="25"/>
      <c r="O130" s="28"/>
      <c r="P130" s="11"/>
    </row>
    <row r="131" spans="1:16">
      <c r="A131" s="9">
        <v>6920</v>
      </c>
      <c r="B131" s="18" t="s">
        <v>133</v>
      </c>
      <c r="C131" s="30">
        <v>1646.2</v>
      </c>
      <c r="D131" s="22">
        <v>9091403</v>
      </c>
      <c r="E131" s="29"/>
      <c r="F131" s="22">
        <v>9398736</v>
      </c>
      <c r="G131" s="22">
        <f t="shared" si="4"/>
        <v>8483299.1136000007</v>
      </c>
      <c r="H131" s="22">
        <f t="shared" si="5"/>
        <v>5153.2615196209454</v>
      </c>
      <c r="I131" s="22">
        <v>7421976</v>
      </c>
      <c r="J131" s="22">
        <f t="shared" si="6"/>
        <v>6699075.5376000004</v>
      </c>
      <c r="K131" s="22">
        <f t="shared" si="7"/>
        <v>4069.4177728101081</v>
      </c>
      <c r="L131" s="22">
        <v>0</v>
      </c>
      <c r="M131" s="11"/>
      <c r="N131" s="25"/>
      <c r="O131" s="28"/>
      <c r="P131" s="11"/>
    </row>
    <row r="132" spans="1:16">
      <c r="A132" s="9">
        <v>7011</v>
      </c>
      <c r="B132" s="18" t="s">
        <v>134</v>
      </c>
      <c r="C132" s="30">
        <v>1231.07</v>
      </c>
      <c r="D132" s="22">
        <v>6798781</v>
      </c>
      <c r="E132" s="29"/>
      <c r="F132" s="22">
        <v>7017200</v>
      </c>
      <c r="G132" s="22">
        <f t="shared" si="4"/>
        <v>6333724.7200000007</v>
      </c>
      <c r="H132" s="22">
        <f t="shared" si="5"/>
        <v>5144.8940515161612</v>
      </c>
      <c r="I132" s="22">
        <v>5909109</v>
      </c>
      <c r="J132" s="22">
        <f t="shared" si="6"/>
        <v>5333561.7834000001</v>
      </c>
      <c r="K132" s="22">
        <f t="shared" si="7"/>
        <v>4332.4602040501359</v>
      </c>
      <c r="L132" s="22">
        <v>0</v>
      </c>
      <c r="M132" s="11"/>
      <c r="N132" s="25"/>
      <c r="O132" s="28"/>
      <c r="P132" s="11"/>
    </row>
    <row r="133" spans="1:16">
      <c r="A133" s="9">
        <v>7012</v>
      </c>
      <c r="B133" s="18" t="s">
        <v>135</v>
      </c>
      <c r="C133" s="30">
        <v>2492.42</v>
      </c>
      <c r="D133" s="22">
        <v>13764788</v>
      </c>
      <c r="E133" s="29"/>
      <c r="F133" s="22">
        <v>14205215</v>
      </c>
      <c r="G133" s="22">
        <f t="shared" si="4"/>
        <v>12821627.059</v>
      </c>
      <c r="H133" s="22">
        <f t="shared" si="5"/>
        <v>5144.2481840941737</v>
      </c>
      <c r="I133" s="22">
        <v>12052177</v>
      </c>
      <c r="J133" s="22">
        <f t="shared" si="6"/>
        <v>10878294.960200001</v>
      </c>
      <c r="K133" s="22">
        <f t="shared" si="7"/>
        <v>4364.5513036326138</v>
      </c>
      <c r="L133" s="22">
        <v>0</v>
      </c>
      <c r="M133" s="11"/>
      <c r="N133" s="25"/>
      <c r="O133" s="28"/>
      <c r="P133" s="11"/>
    </row>
    <row r="134" spans="1:16">
      <c r="A134" s="9">
        <v>7100</v>
      </c>
      <c r="B134" s="18" t="s">
        <v>136</v>
      </c>
      <c r="C134" s="30">
        <v>2816.97</v>
      </c>
      <c r="D134" s="22">
        <v>15557168</v>
      </c>
      <c r="E134" s="29"/>
      <c r="F134" s="22">
        <v>15969154</v>
      </c>
      <c r="G134" s="22">
        <f t="shared" ref="G134:G151" si="8">SUM(F134*90.26%)</f>
        <v>14413758.400400002</v>
      </c>
      <c r="H134" s="22">
        <f t="shared" ref="H134:H151" si="9">SUM(G134/C134)</f>
        <v>5116.7596390447898</v>
      </c>
      <c r="I134" s="22">
        <v>12050947</v>
      </c>
      <c r="J134" s="22">
        <f t="shared" ref="J134:J151" si="10">SUM(I134*90.26%)</f>
        <v>10877184.762200002</v>
      </c>
      <c r="K134" s="22">
        <f t="shared" ref="K134:K151" si="11">J134/C134</f>
        <v>3861.3065677660757</v>
      </c>
      <c r="L134" s="22">
        <v>0</v>
      </c>
      <c r="M134" s="11"/>
      <c r="N134" s="25"/>
      <c r="O134" s="28"/>
      <c r="P134" s="11"/>
    </row>
    <row r="135" spans="1:16">
      <c r="A135" s="9">
        <v>7200</v>
      </c>
      <c r="B135" s="18" t="s">
        <v>137</v>
      </c>
      <c r="C135" s="30">
        <v>1807.81</v>
      </c>
      <c r="D135" s="22">
        <v>9983920</v>
      </c>
      <c r="E135" s="29"/>
      <c r="F135" s="22">
        <v>10551091</v>
      </c>
      <c r="G135" s="22">
        <f t="shared" si="8"/>
        <v>9523414.7366000004</v>
      </c>
      <c r="H135" s="22">
        <f t="shared" si="9"/>
        <v>5267.9290061455577</v>
      </c>
      <c r="I135" s="22">
        <v>7702296</v>
      </c>
      <c r="J135" s="22">
        <f t="shared" si="10"/>
        <v>6952092.3696000008</v>
      </c>
      <c r="K135" s="22">
        <f t="shared" si="11"/>
        <v>3845.5879597966605</v>
      </c>
      <c r="L135" s="22">
        <v>0</v>
      </c>
      <c r="M135" s="11"/>
      <c r="N135" s="25"/>
      <c r="O135" s="28"/>
      <c r="P135" s="11"/>
    </row>
    <row r="136" spans="1:16">
      <c r="A136" s="9">
        <v>7300</v>
      </c>
      <c r="B136" s="18" t="s">
        <v>138</v>
      </c>
      <c r="C136" s="30">
        <v>2662.16</v>
      </c>
      <c r="D136" s="22">
        <v>14702205</v>
      </c>
      <c r="E136" s="29"/>
      <c r="F136" s="22">
        <v>15087130</v>
      </c>
      <c r="G136" s="22">
        <f t="shared" si="8"/>
        <v>13617643.538000001</v>
      </c>
      <c r="H136" s="22">
        <f t="shared" si="9"/>
        <v>5115.261118039487</v>
      </c>
      <c r="I136" s="22">
        <v>12942531</v>
      </c>
      <c r="J136" s="22">
        <f t="shared" si="10"/>
        <v>11681928.480600001</v>
      </c>
      <c r="K136" s="22">
        <f t="shared" si="11"/>
        <v>4388.1391353637655</v>
      </c>
      <c r="L136" s="22">
        <v>0</v>
      </c>
      <c r="M136" s="11"/>
      <c r="N136" s="25"/>
      <c r="O136" s="28"/>
      <c r="P136" s="11"/>
    </row>
    <row r="137" spans="1:16">
      <c r="A137" s="9">
        <v>7320</v>
      </c>
      <c r="B137" s="18" t="s">
        <v>139</v>
      </c>
      <c r="C137" s="30">
        <v>2002.08</v>
      </c>
      <c r="D137" s="22">
        <v>11056807</v>
      </c>
      <c r="E137" s="29"/>
      <c r="F137" s="22">
        <v>11397828</v>
      </c>
      <c r="G137" s="22">
        <f t="shared" si="8"/>
        <v>10287679.552800002</v>
      </c>
      <c r="H137" s="22">
        <f t="shared" si="9"/>
        <v>5138.4957408295386</v>
      </c>
      <c r="I137" s="22">
        <v>9138894</v>
      </c>
      <c r="J137" s="22">
        <f t="shared" si="10"/>
        <v>8248765.7244000006</v>
      </c>
      <c r="K137" s="22">
        <f t="shared" si="11"/>
        <v>4120.0979603212663</v>
      </c>
      <c r="L137" s="22">
        <v>0</v>
      </c>
      <c r="M137" s="11"/>
      <c r="N137" s="25"/>
      <c r="O137" s="28"/>
      <c r="P137" s="11"/>
    </row>
    <row r="138" spans="1:16">
      <c r="A138" s="9">
        <v>7400</v>
      </c>
      <c r="B138" s="18" t="s">
        <v>140</v>
      </c>
      <c r="C138" s="30">
        <v>1731.93</v>
      </c>
      <c r="D138" s="22">
        <v>9564861</v>
      </c>
      <c r="E138" s="29"/>
      <c r="F138" s="22">
        <v>9986788</v>
      </c>
      <c r="G138" s="22">
        <f t="shared" si="8"/>
        <v>9014074.8487999998</v>
      </c>
      <c r="H138" s="22">
        <f t="shared" si="9"/>
        <v>5204.6415552591616</v>
      </c>
      <c r="I138" s="22">
        <v>7481887</v>
      </c>
      <c r="J138" s="22">
        <f t="shared" si="10"/>
        <v>6753151.2062000008</v>
      </c>
      <c r="K138" s="22">
        <f t="shared" si="11"/>
        <v>3899.2056296732549</v>
      </c>
      <c r="L138" s="22">
        <v>0</v>
      </c>
      <c r="M138" s="11"/>
      <c r="N138" s="25"/>
      <c r="O138" s="28"/>
      <c r="P138" s="11"/>
    </row>
    <row r="139" spans="1:16">
      <c r="A139" s="9">
        <v>7500</v>
      </c>
      <c r="B139" s="18" t="s">
        <v>185</v>
      </c>
      <c r="C139" s="30">
        <v>7173.3</v>
      </c>
      <c r="D139" s="22">
        <v>39615697</v>
      </c>
      <c r="E139" s="29"/>
      <c r="F139" s="22">
        <v>41845723</v>
      </c>
      <c r="G139" s="22">
        <f t="shared" si="8"/>
        <v>37769949.579800002</v>
      </c>
      <c r="H139" s="22">
        <f t="shared" si="9"/>
        <v>5265.3520109015381</v>
      </c>
      <c r="I139" s="22">
        <v>30547378</v>
      </c>
      <c r="J139" s="22">
        <f t="shared" si="10"/>
        <v>27572063.382800002</v>
      </c>
      <c r="K139" s="22">
        <f t="shared" si="11"/>
        <v>3843.7069943819442</v>
      </c>
      <c r="L139" s="22">
        <v>0</v>
      </c>
      <c r="M139" s="11"/>
      <c r="N139" s="25"/>
      <c r="O139" s="28"/>
      <c r="P139" s="11"/>
    </row>
    <row r="140" spans="1:16">
      <c r="A140" s="9">
        <v>7611</v>
      </c>
      <c r="B140" s="18" t="s">
        <v>142</v>
      </c>
      <c r="C140" s="30">
        <v>567.73</v>
      </c>
      <c r="D140" s="22">
        <v>3135380</v>
      </c>
      <c r="E140" s="29"/>
      <c r="F140" s="22">
        <v>3308514</v>
      </c>
      <c r="G140" s="22">
        <f t="shared" si="8"/>
        <v>2986264.7364000003</v>
      </c>
      <c r="H140" s="22">
        <f t="shared" si="9"/>
        <v>5260.0086949782471</v>
      </c>
      <c r="I140" s="22">
        <v>2519138</v>
      </c>
      <c r="J140" s="22">
        <f t="shared" si="10"/>
        <v>2273773.9588000001</v>
      </c>
      <c r="K140" s="22">
        <f t="shared" si="11"/>
        <v>4005.0269649305128</v>
      </c>
      <c r="L140" s="22">
        <v>360063</v>
      </c>
      <c r="M140" s="11"/>
      <c r="N140" s="25"/>
      <c r="O140" s="28"/>
      <c r="P140" s="11"/>
    </row>
    <row r="141" spans="1:16">
      <c r="A141" s="9">
        <v>7612</v>
      </c>
      <c r="B141" s="18" t="s">
        <v>143</v>
      </c>
      <c r="C141" s="30">
        <v>770.09</v>
      </c>
      <c r="D141" s="22">
        <v>4252945</v>
      </c>
      <c r="E141" s="29"/>
      <c r="F141" s="22">
        <v>4497044</v>
      </c>
      <c r="G141" s="22">
        <f t="shared" si="8"/>
        <v>4059031.9144000001</v>
      </c>
      <c r="H141" s="22">
        <f t="shared" si="9"/>
        <v>5270.8539448635875</v>
      </c>
      <c r="I141" s="22">
        <v>3282842</v>
      </c>
      <c r="J141" s="22">
        <f t="shared" si="10"/>
        <v>2963093.1892000004</v>
      </c>
      <c r="K141" s="22">
        <f t="shared" si="11"/>
        <v>3847.7232391019234</v>
      </c>
      <c r="L141" s="22">
        <v>0</v>
      </c>
      <c r="M141" s="11"/>
      <c r="N141" s="25"/>
      <c r="O141" s="28"/>
      <c r="P141" s="11"/>
    </row>
    <row r="142" spans="1:16">
      <c r="A142" s="9">
        <v>7613</v>
      </c>
      <c r="B142" s="18" t="s">
        <v>144</v>
      </c>
      <c r="C142" s="30">
        <v>1792.82</v>
      </c>
      <c r="D142" s="22">
        <v>9901135</v>
      </c>
      <c r="E142" s="29"/>
      <c r="F142" s="22">
        <v>10440969</v>
      </c>
      <c r="G142" s="22">
        <f t="shared" si="8"/>
        <v>9424018.6194000002</v>
      </c>
      <c r="H142" s="22">
        <f t="shared" si="9"/>
        <v>5256.5336282504659</v>
      </c>
      <c r="I142" s="22">
        <v>7621907</v>
      </c>
      <c r="J142" s="22">
        <f t="shared" si="10"/>
        <v>6879533.258200001</v>
      </c>
      <c r="K142" s="22">
        <f t="shared" si="11"/>
        <v>3837.2693623453561</v>
      </c>
      <c r="L142" s="22">
        <v>0</v>
      </c>
      <c r="M142" s="11"/>
      <c r="N142" s="25"/>
      <c r="O142" s="28"/>
      <c r="P142" s="11"/>
    </row>
    <row r="143" spans="1:16">
      <c r="A143" s="7">
        <v>7620</v>
      </c>
      <c r="B143" s="10" t="s">
        <v>145</v>
      </c>
      <c r="C143" s="30">
        <v>4356.55</v>
      </c>
      <c r="D143" s="22">
        <v>24059744</v>
      </c>
      <c r="E143" s="29"/>
      <c r="F143" s="22">
        <v>25406430</v>
      </c>
      <c r="G143" s="22">
        <f t="shared" si="8"/>
        <v>22931843.718000002</v>
      </c>
      <c r="H143" s="22">
        <f t="shared" si="9"/>
        <v>5263.7623160528401</v>
      </c>
      <c r="I143" s="22">
        <v>20781745</v>
      </c>
      <c r="J143" s="22">
        <f t="shared" si="10"/>
        <v>18757603.037</v>
      </c>
      <c r="K143" s="22">
        <f t="shared" si="11"/>
        <v>4305.6094930621703</v>
      </c>
      <c r="L143" s="22">
        <v>0</v>
      </c>
      <c r="M143" s="11"/>
      <c r="N143" s="25"/>
      <c r="O143" s="28"/>
      <c r="P143" s="11"/>
    </row>
    <row r="144" spans="1:16">
      <c r="A144" s="9">
        <v>7700</v>
      </c>
      <c r="B144" s="18" t="s">
        <v>146</v>
      </c>
      <c r="C144" s="30">
        <v>3000.69</v>
      </c>
      <c r="D144" s="22">
        <v>16571791</v>
      </c>
      <c r="E144" s="29"/>
      <c r="F144" s="22">
        <v>17470870</v>
      </c>
      <c r="G144" s="22">
        <f t="shared" si="8"/>
        <v>15769207.262000002</v>
      </c>
      <c r="H144" s="22">
        <f t="shared" si="9"/>
        <v>5255.1937261096618</v>
      </c>
      <c r="I144" s="22">
        <v>13367405</v>
      </c>
      <c r="J144" s="22">
        <f t="shared" si="10"/>
        <v>12065419.753</v>
      </c>
      <c r="K144" s="22">
        <f t="shared" si="11"/>
        <v>4020.881781523583</v>
      </c>
      <c r="L144" s="22">
        <v>0</v>
      </c>
      <c r="M144" s="11"/>
      <c r="N144" s="25"/>
      <c r="O144" s="28"/>
      <c r="P144" s="11"/>
    </row>
    <row r="145" spans="1:16">
      <c r="A145" s="9">
        <v>7800</v>
      </c>
      <c r="B145" s="18" t="s">
        <v>147</v>
      </c>
      <c r="C145" s="30">
        <v>1698.56</v>
      </c>
      <c r="D145" s="22">
        <v>9380569</v>
      </c>
      <c r="E145" s="29"/>
      <c r="F145" s="22">
        <v>9624668</v>
      </c>
      <c r="G145" s="22">
        <f t="shared" si="8"/>
        <v>8687225.3368000016</v>
      </c>
      <c r="H145" s="22">
        <f t="shared" si="9"/>
        <v>5114.4648035983428</v>
      </c>
      <c r="I145" s="22">
        <v>7983733</v>
      </c>
      <c r="J145" s="22">
        <f t="shared" si="10"/>
        <v>7206117.4058000008</v>
      </c>
      <c r="K145" s="22">
        <f t="shared" si="11"/>
        <v>4242.4862270393751</v>
      </c>
      <c r="L145" s="22">
        <v>0</v>
      </c>
      <c r="M145" s="11"/>
      <c r="N145" s="25"/>
      <c r="O145" s="28"/>
      <c r="P145" s="11"/>
    </row>
    <row r="146" spans="1:16">
      <c r="A146" s="7">
        <v>7900</v>
      </c>
      <c r="B146" s="10" t="s">
        <v>148</v>
      </c>
      <c r="C146" s="30">
        <v>1081.47</v>
      </c>
      <c r="D146" s="22">
        <v>5972591</v>
      </c>
      <c r="E146" s="29"/>
      <c r="F146" s="22">
        <v>6302566</v>
      </c>
      <c r="G146" s="22">
        <f t="shared" si="8"/>
        <v>5688696.0716000004</v>
      </c>
      <c r="H146" s="22">
        <f t="shared" si="9"/>
        <v>5260.1515267182631</v>
      </c>
      <c r="I146" s="22">
        <v>4683895</v>
      </c>
      <c r="J146" s="22">
        <f t="shared" si="10"/>
        <v>4227683.6270000003</v>
      </c>
      <c r="K146" s="22">
        <f t="shared" si="11"/>
        <v>3909.2010199080883</v>
      </c>
      <c r="L146" s="22">
        <v>0</v>
      </c>
      <c r="M146" s="11"/>
      <c r="N146" s="25"/>
      <c r="O146" s="28"/>
      <c r="P146" s="11"/>
    </row>
    <row r="147" spans="1:16">
      <c r="A147" s="9">
        <v>8020</v>
      </c>
      <c r="B147" s="18" t="s">
        <v>149</v>
      </c>
      <c r="C147" s="30">
        <v>2671.47</v>
      </c>
      <c r="D147" s="22">
        <v>14753621</v>
      </c>
      <c r="E147" s="29"/>
      <c r="F147" s="22">
        <v>15545838</v>
      </c>
      <c r="G147" s="22">
        <f t="shared" si="8"/>
        <v>14031673.378800001</v>
      </c>
      <c r="H147" s="22">
        <f t="shared" si="9"/>
        <v>5252.416601646285</v>
      </c>
      <c r="I147" s="22">
        <v>12233257</v>
      </c>
      <c r="J147" s="22">
        <f t="shared" si="10"/>
        <v>11041737.768200001</v>
      </c>
      <c r="K147" s="22">
        <f t="shared" si="11"/>
        <v>4133.2067244625623</v>
      </c>
      <c r="L147" s="22">
        <v>0</v>
      </c>
      <c r="M147" s="11"/>
      <c r="N147" s="25"/>
      <c r="O147" s="28"/>
      <c r="P147" s="11"/>
    </row>
    <row r="148" spans="1:16">
      <c r="A148" s="9">
        <v>8111</v>
      </c>
      <c r="B148" s="18" t="s">
        <v>150</v>
      </c>
      <c r="C148" s="30">
        <v>477.6</v>
      </c>
      <c r="D148" s="22">
        <v>2637622</v>
      </c>
      <c r="E148" s="29"/>
      <c r="F148" s="22">
        <v>2781762</v>
      </c>
      <c r="G148" s="22">
        <f t="shared" si="8"/>
        <v>2510818.3812000002</v>
      </c>
      <c r="H148" s="22">
        <f t="shared" si="9"/>
        <v>5257.1574145728646</v>
      </c>
      <c r="I148" s="22">
        <v>2030686</v>
      </c>
      <c r="J148" s="22">
        <f t="shared" si="10"/>
        <v>1832897.1836000001</v>
      </c>
      <c r="K148" s="22">
        <f t="shared" si="11"/>
        <v>3837.724421273032</v>
      </c>
      <c r="L148" s="22">
        <v>0</v>
      </c>
      <c r="M148" s="11"/>
      <c r="N148" s="25"/>
      <c r="O148" s="28"/>
      <c r="P148" s="11"/>
    </row>
    <row r="149" spans="1:16">
      <c r="A149" s="9">
        <v>8113</v>
      </c>
      <c r="B149" s="18" t="s">
        <v>151</v>
      </c>
      <c r="C149" s="30">
        <v>995.43</v>
      </c>
      <c r="D149" s="22">
        <v>5497421</v>
      </c>
      <c r="E149" s="29"/>
      <c r="F149" s="22">
        <v>5681324</v>
      </c>
      <c r="G149" s="22">
        <f t="shared" si="8"/>
        <v>5127963.0424000006</v>
      </c>
      <c r="H149" s="22">
        <f t="shared" si="9"/>
        <v>5151.5054221793607</v>
      </c>
      <c r="I149" s="22">
        <v>4551353</v>
      </c>
      <c r="J149" s="22">
        <f t="shared" si="10"/>
        <v>4108051.2178000002</v>
      </c>
      <c r="K149" s="22">
        <f t="shared" si="11"/>
        <v>4126.911201993109</v>
      </c>
      <c r="L149" s="22">
        <v>0</v>
      </c>
      <c r="M149" s="11"/>
      <c r="N149" s="25"/>
      <c r="O149" s="28"/>
      <c r="P149" s="11"/>
    </row>
    <row r="150" spans="1:16">
      <c r="A150" s="9">
        <v>8200</v>
      </c>
      <c r="B150" s="18" t="s">
        <v>152</v>
      </c>
      <c r="C150" s="30">
        <v>1372.51</v>
      </c>
      <c r="D150" s="22">
        <v>7579906</v>
      </c>
      <c r="E150" s="29"/>
      <c r="F150" s="22">
        <v>7997967</v>
      </c>
      <c r="G150" s="22">
        <f t="shared" si="8"/>
        <v>7218965.0142000001</v>
      </c>
      <c r="H150" s="22">
        <f t="shared" si="9"/>
        <v>5259.6811784249294</v>
      </c>
      <c r="I150" s="22">
        <v>5838516</v>
      </c>
      <c r="J150" s="22">
        <f t="shared" si="10"/>
        <v>5269844.5416000001</v>
      </c>
      <c r="K150" s="22">
        <f t="shared" si="11"/>
        <v>3839.5673194366527</v>
      </c>
      <c r="L150" s="22">
        <v>0</v>
      </c>
      <c r="M150" s="11"/>
      <c r="N150" s="25"/>
      <c r="O150" s="28"/>
      <c r="P150" s="11"/>
    </row>
    <row r="151" spans="1:16">
      <c r="A151" s="9">
        <v>8220</v>
      </c>
      <c r="B151" s="18" t="s">
        <v>153</v>
      </c>
      <c r="C151" s="30">
        <v>2166.4</v>
      </c>
      <c r="D151" s="22">
        <v>11964291</v>
      </c>
      <c r="E151" s="29"/>
      <c r="F151" s="22">
        <v>12631973</v>
      </c>
      <c r="G151" s="22">
        <f t="shared" si="8"/>
        <v>11401618.8298</v>
      </c>
      <c r="H151" s="22">
        <f t="shared" si="9"/>
        <v>5262.93335939808</v>
      </c>
      <c r="I151" s="22">
        <v>11303560</v>
      </c>
      <c r="J151" s="22">
        <f t="shared" si="10"/>
        <v>10202593.256000001</v>
      </c>
      <c r="K151" s="22">
        <f t="shared" si="11"/>
        <v>4709.4688220088628</v>
      </c>
      <c r="L151" s="22">
        <v>0</v>
      </c>
      <c r="M151" s="11"/>
      <c r="N151" s="25"/>
      <c r="O151" s="28"/>
      <c r="P151" s="11"/>
    </row>
    <row r="152" spans="1:16" ht="13">
      <c r="A152" s="31">
        <f>COUNTA(A5:A151)</f>
        <v>147</v>
      </c>
      <c r="B152" s="32" t="s">
        <v>154</v>
      </c>
      <c r="C152" s="99">
        <v>440334.07</v>
      </c>
      <c r="D152" s="100">
        <v>2431815351</v>
      </c>
      <c r="E152" s="100"/>
      <c r="F152" s="34">
        <v>2522834419.9404216</v>
      </c>
      <c r="G152" s="34">
        <f>SUM(G5:G151)</f>
        <v>2277110347.4382253</v>
      </c>
      <c r="H152" s="34"/>
      <c r="I152" s="34">
        <v>1925994639</v>
      </c>
      <c r="J152" s="34">
        <f>SUM(J5:J151)</f>
        <v>1738402761.1613998</v>
      </c>
      <c r="K152" s="34"/>
      <c r="L152" s="34">
        <v>4362189</v>
      </c>
      <c r="M152" s="36"/>
      <c r="O152" s="23"/>
    </row>
    <row r="153" spans="1:16" ht="16.5" customHeight="1">
      <c r="A153" s="9"/>
      <c r="B153" s="18"/>
      <c r="D153" s="20"/>
      <c r="E153" s="20"/>
      <c r="F153" s="18"/>
      <c r="G153" s="18"/>
      <c r="H153" s="18"/>
      <c r="I153" s="18"/>
      <c r="J153" s="18"/>
      <c r="K153" s="18"/>
      <c r="L153" s="18">
        <v>6</v>
      </c>
      <c r="M153" s="11"/>
    </row>
    <row r="154" spans="1:16">
      <c r="A154" s="38"/>
      <c r="B154" s="18"/>
      <c r="D154" s="20"/>
      <c r="E154" s="20"/>
      <c r="F154" s="20"/>
      <c r="G154" s="20"/>
      <c r="H154" s="20"/>
      <c r="I154" s="20"/>
      <c r="J154" s="20"/>
      <c r="K154" s="20"/>
      <c r="L154" s="20"/>
      <c r="M154" s="11"/>
    </row>
    <row r="155" spans="1:16">
      <c r="A155" s="40"/>
      <c r="B155" s="18"/>
      <c r="C155" s="17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6">
      <c r="A156" s="40"/>
      <c r="B156" s="18"/>
      <c r="C156" s="17"/>
      <c r="D156" s="20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1:16" ht="12.75" customHeight="1">
      <c r="A157" s="40"/>
      <c r="B157" s="147"/>
      <c r="C157" s="43"/>
      <c r="F157" s="19"/>
      <c r="G157" s="19"/>
      <c r="H157" s="19"/>
      <c r="I157" s="20"/>
      <c r="J157" s="19"/>
      <c r="K157" s="19"/>
      <c r="L157" s="20"/>
      <c r="M157" s="20"/>
    </row>
    <row r="158" spans="1:16" ht="12.75" customHeight="1">
      <c r="A158" s="40"/>
      <c r="B158" s="147"/>
      <c r="C158" s="43"/>
      <c r="F158" s="19"/>
      <c r="G158" s="19"/>
      <c r="H158" s="19"/>
      <c r="I158" s="20"/>
      <c r="J158" s="19"/>
      <c r="K158" s="19"/>
      <c r="L158" s="20"/>
      <c r="M158" s="20"/>
    </row>
    <row r="159" spans="1:16">
      <c r="A159" s="40"/>
      <c r="B159" s="18"/>
      <c r="F159" s="20"/>
      <c r="G159" s="20"/>
      <c r="H159" s="20"/>
      <c r="I159" s="20"/>
      <c r="J159" s="20"/>
      <c r="K159" s="20"/>
      <c r="L159" s="20"/>
      <c r="M159" s="20"/>
    </row>
    <row r="160" spans="1:16">
      <c r="A160" s="40"/>
      <c r="B160" s="18"/>
      <c r="F160" s="44"/>
      <c r="G160" s="44"/>
      <c r="H160" s="44"/>
      <c r="I160" s="18"/>
      <c r="J160" s="44"/>
      <c r="K160" s="44"/>
      <c r="L160" s="18"/>
      <c r="M160" s="20"/>
    </row>
    <row r="161" spans="1:14">
      <c r="A161" s="40"/>
      <c r="B161" s="18"/>
      <c r="F161" s="19"/>
      <c r="G161" s="19"/>
      <c r="H161" s="19"/>
      <c r="I161" s="18"/>
      <c r="J161" s="19"/>
      <c r="K161" s="19"/>
      <c r="L161" s="18"/>
      <c r="M161" s="19"/>
      <c r="N161" s="19"/>
    </row>
    <row r="162" spans="1:14">
      <c r="A162" s="40"/>
      <c r="B162" s="18"/>
      <c r="F162" s="18"/>
      <c r="G162" s="18"/>
      <c r="H162" s="18"/>
      <c r="I162" s="18"/>
      <c r="J162" s="18"/>
      <c r="K162" s="18"/>
      <c r="L162" s="18"/>
      <c r="M162" s="37"/>
    </row>
    <row r="163" spans="1:14">
      <c r="A163" s="9"/>
      <c r="B163" s="18"/>
      <c r="F163" s="18"/>
      <c r="G163" s="18"/>
      <c r="H163" s="18"/>
      <c r="I163" s="18"/>
      <c r="J163" s="18"/>
      <c r="K163" s="18"/>
      <c r="L163" s="18"/>
      <c r="M163" s="11"/>
    </row>
    <row r="164" spans="1:14">
      <c r="A164" s="9"/>
      <c r="B164" s="18"/>
      <c r="F164" s="18"/>
      <c r="G164" s="18"/>
      <c r="H164" s="18"/>
      <c r="I164" s="18"/>
      <c r="J164" s="18"/>
      <c r="K164" s="18"/>
      <c r="L164" s="18"/>
      <c r="M164" s="11"/>
    </row>
    <row r="165" spans="1:14" ht="13.5" customHeight="1">
      <c r="A165" s="9"/>
      <c r="B165" s="18"/>
      <c r="F165" s="18"/>
      <c r="G165" s="18"/>
      <c r="H165" s="18"/>
      <c r="I165" s="18"/>
      <c r="J165" s="18"/>
      <c r="K165" s="18"/>
      <c r="L165" s="18"/>
      <c r="M165" s="11"/>
      <c r="N165" s="11"/>
    </row>
    <row r="166" spans="1:14">
      <c r="A166" s="9"/>
      <c r="B166" s="18"/>
      <c r="F166" s="18"/>
      <c r="G166" s="18"/>
      <c r="H166" s="18"/>
      <c r="I166" s="18"/>
      <c r="J166" s="18"/>
      <c r="K166" s="18"/>
      <c r="L166" s="18"/>
    </row>
    <row r="167" spans="1:14">
      <c r="A167" s="9"/>
      <c r="B167" s="18"/>
      <c r="F167" s="49"/>
      <c r="G167" s="49"/>
      <c r="H167" s="49"/>
      <c r="I167" s="18"/>
      <c r="J167" s="49"/>
      <c r="K167" s="49"/>
      <c r="L167" s="18"/>
    </row>
    <row r="168" spans="1:14">
      <c r="A168" s="9"/>
      <c r="B168" s="18"/>
      <c r="F168" s="49"/>
      <c r="G168" s="49"/>
      <c r="H168" s="49"/>
      <c r="I168" s="18"/>
      <c r="J168" s="49"/>
      <c r="K168" s="49"/>
      <c r="L168" s="18"/>
    </row>
    <row r="169" spans="1:14">
      <c r="A169" s="9"/>
      <c r="B169" s="18"/>
      <c r="F169" s="49"/>
      <c r="G169" s="49"/>
      <c r="H169" s="49"/>
      <c r="I169" s="18"/>
      <c r="J169" s="49"/>
      <c r="K169" s="49"/>
      <c r="L169" s="18"/>
    </row>
    <row r="170" spans="1:14">
      <c r="A170" s="9"/>
      <c r="B170" s="18"/>
      <c r="F170" s="20"/>
      <c r="G170" s="20"/>
      <c r="H170" s="20"/>
      <c r="I170" s="18"/>
      <c r="J170" s="20"/>
      <c r="K170" s="20"/>
      <c r="L170" s="18"/>
    </row>
    <row r="171" spans="1:14">
      <c r="A171" s="9"/>
      <c r="B171" s="18"/>
      <c r="F171" s="20"/>
      <c r="G171" s="20"/>
      <c r="H171" s="20"/>
      <c r="I171" s="18"/>
      <c r="J171" s="20"/>
      <c r="K171" s="20"/>
      <c r="L171" s="18"/>
    </row>
    <row r="172" spans="1:14">
      <c r="A172" s="9"/>
      <c r="B172" s="18"/>
      <c r="F172" s="20"/>
      <c r="G172" s="20"/>
      <c r="H172" s="20"/>
      <c r="I172" s="18"/>
      <c r="J172" s="20"/>
      <c r="K172" s="20"/>
      <c r="L172" s="18"/>
    </row>
    <row r="173" spans="1:14">
      <c r="A173" s="9"/>
      <c r="B173" s="18"/>
      <c r="F173" s="20"/>
      <c r="G173" s="20"/>
      <c r="H173" s="20"/>
      <c r="I173" s="18"/>
      <c r="J173" s="20"/>
      <c r="K173" s="20"/>
      <c r="L173" s="18"/>
    </row>
    <row r="174" spans="1:14">
      <c r="A174" s="9"/>
      <c r="B174" s="18"/>
      <c r="F174" s="20"/>
      <c r="G174" s="20"/>
      <c r="H174" s="20"/>
      <c r="I174" s="18"/>
      <c r="J174" s="20"/>
      <c r="K174" s="20"/>
      <c r="L174" s="18"/>
    </row>
    <row r="175" spans="1:14">
      <c r="A175" s="9"/>
      <c r="B175" s="18"/>
      <c r="F175" s="20"/>
      <c r="G175" s="20"/>
      <c r="H175" s="20"/>
      <c r="I175" s="18"/>
      <c r="J175" s="20"/>
      <c r="K175" s="20"/>
      <c r="L175" s="18"/>
    </row>
    <row r="176" spans="1:14">
      <c r="A176" s="9"/>
      <c r="B176" s="18"/>
      <c r="F176" s="20"/>
      <c r="G176" s="20"/>
      <c r="H176" s="20"/>
      <c r="I176" s="18"/>
      <c r="J176" s="20"/>
      <c r="K176" s="20"/>
      <c r="L176" s="18"/>
    </row>
    <row r="177" spans="1:12">
      <c r="A177" s="9"/>
      <c r="B177" s="18"/>
      <c r="F177" s="20"/>
      <c r="G177" s="20"/>
      <c r="H177" s="20"/>
      <c r="I177" s="18"/>
      <c r="J177" s="20"/>
      <c r="K177" s="20"/>
      <c r="L177" s="18"/>
    </row>
    <row r="178" spans="1:12">
      <c r="A178" s="101"/>
      <c r="B178" s="97"/>
      <c r="F178" s="20"/>
      <c r="G178" s="20"/>
      <c r="H178" s="20"/>
      <c r="I178" s="18"/>
      <c r="J178" s="20"/>
      <c r="K178" s="20"/>
      <c r="L178" s="18"/>
    </row>
    <row r="179" spans="1:12">
      <c r="F179" s="20"/>
      <c r="G179" s="20"/>
      <c r="H179" s="20"/>
      <c r="I179" s="18"/>
      <c r="J179" s="20"/>
      <c r="K179" s="20"/>
      <c r="L179" s="18"/>
    </row>
    <row r="180" spans="1:12">
      <c r="A180" s="9"/>
      <c r="B180" s="18"/>
      <c r="F180" s="18"/>
      <c r="G180" s="18"/>
      <c r="H180" s="18"/>
      <c r="I180" s="18"/>
      <c r="J180" s="18"/>
      <c r="K180" s="18"/>
      <c r="L180" s="18"/>
    </row>
    <row r="181" spans="1:12">
      <c r="A181" s="9"/>
      <c r="B181" s="18"/>
      <c r="F181" s="18"/>
      <c r="G181" s="18"/>
      <c r="H181" s="18"/>
      <c r="I181" s="18"/>
      <c r="J181" s="18"/>
      <c r="K181" s="18"/>
      <c r="L181" s="18"/>
    </row>
    <row r="182" spans="1:12">
      <c r="F182" s="18"/>
      <c r="G182" s="18"/>
      <c r="H182" s="18"/>
      <c r="I182" s="18"/>
      <c r="J182" s="18"/>
      <c r="K182" s="18"/>
      <c r="L182" s="18"/>
    </row>
    <row r="183" spans="1:12">
      <c r="A183" s="9"/>
      <c r="B183" s="18"/>
      <c r="F183" s="18"/>
      <c r="G183" s="18"/>
      <c r="H183" s="18"/>
      <c r="I183" s="18"/>
      <c r="J183" s="18"/>
      <c r="K183" s="18"/>
      <c r="L183" s="18"/>
    </row>
    <row r="184" spans="1:12">
      <c r="A184" s="9"/>
      <c r="B184" s="18"/>
      <c r="C184" s="52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2">
      <c r="C185" s="52"/>
      <c r="D185" s="18"/>
      <c r="E185" s="18"/>
      <c r="F185" s="18"/>
      <c r="G185" s="18"/>
      <c r="H185" s="18"/>
      <c r="I185" s="18"/>
      <c r="J185" s="18"/>
      <c r="K185" s="18"/>
      <c r="L185" s="18"/>
    </row>
    <row r="186" spans="1:12">
      <c r="A186" s="9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</row>
    <row r="187" spans="1:12">
      <c r="C187" s="18"/>
      <c r="D187" s="18"/>
      <c r="E187" s="18"/>
      <c r="F187" s="18"/>
      <c r="G187" s="18"/>
      <c r="H187" s="18"/>
      <c r="I187" s="18"/>
      <c r="J187" s="18"/>
      <c r="K187" s="18"/>
      <c r="L187" s="18"/>
    </row>
    <row r="188" spans="1:12">
      <c r="C188" s="52"/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1:12">
      <c r="C189" s="52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>
      <c r="C190" s="52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>
      <c r="C191" s="52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1:12">
      <c r="C192" s="52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3:12">
      <c r="C193" s="52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3:12">
      <c r="C194" s="52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3:12">
      <c r="C195" s="52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3:12">
      <c r="C196" s="52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3:12">
      <c r="C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3:12">
      <c r="C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3:12"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3:12">
      <c r="C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3:12">
      <c r="C201" s="18"/>
      <c r="D201" s="18"/>
      <c r="E201" s="18"/>
      <c r="F201" s="18"/>
      <c r="G201" s="18"/>
      <c r="H201" s="18"/>
      <c r="I201" s="18"/>
      <c r="J201" s="18"/>
      <c r="K201" s="18"/>
      <c r="L201" s="18"/>
    </row>
    <row r="202" spans="3:12"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3:12">
      <c r="C203" s="18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3:12">
      <c r="C204" s="18"/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3:12">
      <c r="C205" s="18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3:12">
      <c r="C206" s="18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3:12">
      <c r="C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3:12">
      <c r="C208" s="18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2"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>
      <c r="C211" s="52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1:12">
      <c r="C212" s="52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1:12">
      <c r="C213" s="52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1:12">
      <c r="A214" s="9"/>
      <c r="B214" s="18"/>
      <c r="C214" s="52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1:12">
      <c r="A215" s="9"/>
      <c r="B215" s="18"/>
      <c r="C215" s="52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>
      <c r="A216" s="9"/>
      <c r="B216" s="18"/>
      <c r="C216" s="52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1:12">
      <c r="A217" s="9"/>
      <c r="B217" s="18"/>
      <c r="C217" s="52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1:12">
      <c r="A218" s="9"/>
      <c r="B218" s="18"/>
    </row>
    <row r="219" spans="1:12">
      <c r="A219" s="9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1" spans="1:12">
      <c r="A221" s="9"/>
      <c r="B221" s="18"/>
    </row>
    <row r="8034" spans="1:11">
      <c r="C8034" s="18"/>
      <c r="D8034" s="18"/>
      <c r="E8034" s="18"/>
      <c r="F8034" s="18"/>
      <c r="G8034" s="18"/>
      <c r="H8034" s="18"/>
      <c r="J8034" s="18"/>
      <c r="K8034" s="18"/>
    </row>
    <row r="8035" spans="1:11">
      <c r="C8035" s="52"/>
      <c r="D8035" s="18"/>
      <c r="E8035" s="18"/>
      <c r="F8035" s="18"/>
      <c r="G8035" s="18"/>
      <c r="H8035" s="18"/>
      <c r="J8035" s="18"/>
      <c r="K8035" s="18"/>
    </row>
    <row r="8036" spans="1:11">
      <c r="A8036" s="9"/>
      <c r="B8036" s="18"/>
      <c r="C8036" s="52"/>
      <c r="D8036" s="18"/>
      <c r="E8036" s="18"/>
      <c r="F8036" s="18"/>
      <c r="G8036" s="18"/>
      <c r="H8036" s="18"/>
      <c r="J8036" s="18"/>
      <c r="K8036" s="18"/>
    </row>
    <row r="8037" spans="1:11">
      <c r="A8037" s="9"/>
      <c r="B8037" s="18"/>
      <c r="C8037" s="52"/>
      <c r="D8037" s="18"/>
      <c r="E8037" s="18"/>
      <c r="F8037" s="18"/>
      <c r="G8037" s="18"/>
      <c r="H8037" s="18"/>
      <c r="J8037" s="18"/>
      <c r="K8037" s="18"/>
    </row>
    <row r="8038" spans="1:11">
      <c r="A8038" s="9"/>
      <c r="B8038" s="18"/>
      <c r="C8038" s="52"/>
      <c r="D8038" s="18"/>
      <c r="E8038" s="18"/>
      <c r="F8038" s="18"/>
      <c r="G8038" s="18"/>
      <c r="H8038" s="18"/>
      <c r="J8038" s="18"/>
      <c r="K8038" s="18"/>
    </row>
    <row r="8039" spans="1:11">
      <c r="A8039" s="9"/>
      <c r="B8039" s="18"/>
      <c r="C8039" s="52"/>
      <c r="D8039" s="18"/>
      <c r="E8039" s="18"/>
      <c r="F8039" s="18"/>
      <c r="G8039" s="18"/>
      <c r="H8039" s="18"/>
      <c r="J8039" s="18"/>
      <c r="K8039" s="18"/>
    </row>
    <row r="8040" spans="1:11">
      <c r="A8040" s="9"/>
      <c r="B8040" s="18"/>
      <c r="C8040" s="52"/>
      <c r="D8040" s="18"/>
      <c r="E8040" s="18"/>
      <c r="F8040" s="18"/>
      <c r="G8040" s="18"/>
      <c r="H8040" s="18"/>
      <c r="J8040" s="18"/>
      <c r="K8040" s="18"/>
    </row>
    <row r="8041" spans="1:11">
      <c r="A8041" s="9"/>
      <c r="B8041" s="18"/>
      <c r="C8041" s="52"/>
      <c r="D8041" s="18"/>
      <c r="E8041" s="18"/>
      <c r="F8041" s="18"/>
      <c r="G8041" s="18"/>
      <c r="H8041" s="18"/>
      <c r="J8041" s="18"/>
      <c r="K8041" s="18"/>
    </row>
    <row r="8042" spans="1:11">
      <c r="A8042" s="9"/>
      <c r="B8042" s="18"/>
      <c r="C8042" s="52"/>
      <c r="D8042" s="18"/>
      <c r="E8042" s="18"/>
      <c r="F8042" s="18"/>
      <c r="G8042" s="18"/>
      <c r="H8042" s="18"/>
      <c r="J8042" s="18"/>
      <c r="K8042" s="18"/>
    </row>
    <row r="8043" spans="1:11">
      <c r="A8043" s="9"/>
      <c r="B8043" s="18"/>
      <c r="C8043" s="52"/>
      <c r="D8043" s="18"/>
      <c r="E8043" s="18"/>
      <c r="F8043" s="18"/>
      <c r="G8043" s="18"/>
      <c r="H8043" s="18"/>
      <c r="J8043" s="18"/>
      <c r="K8043" s="18"/>
    </row>
    <row r="8044" spans="1:11">
      <c r="A8044" s="9"/>
      <c r="B8044" s="18"/>
      <c r="C8044" s="52"/>
      <c r="D8044" s="18"/>
      <c r="E8044" s="18"/>
      <c r="F8044" s="18"/>
      <c r="G8044" s="18"/>
      <c r="H8044" s="18"/>
      <c r="J8044" s="18"/>
      <c r="K8044" s="18"/>
    </row>
    <row r="8045" spans="1:11">
      <c r="A8045" s="9"/>
      <c r="B8045" s="18"/>
    </row>
    <row r="8046" spans="1:11">
      <c r="A8046" s="9"/>
      <c r="B8046" s="18"/>
    </row>
  </sheetData>
  <printOptions gridLines="1"/>
  <pageMargins left="0.5" right="0.5" top="0.5" bottom="0.5" header="0.5" footer="0.5"/>
  <pageSetup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15220-04DA-4BEF-A786-1D8454965C02}">
  <dimension ref="A1:M148"/>
  <sheetViews>
    <sheetView workbookViewId="0">
      <selection activeCell="E21" sqref="E21"/>
    </sheetView>
  </sheetViews>
  <sheetFormatPr defaultRowHeight="12.5"/>
  <cols>
    <col min="2" max="2" width="25.7265625" bestFit="1" customWidth="1"/>
    <col min="3" max="3" width="16.81640625" style="103" customWidth="1"/>
    <col min="4" max="5" width="15.54296875" style="103" customWidth="1"/>
    <col min="6" max="6" width="14.26953125" customWidth="1"/>
    <col min="7" max="7" width="13.54296875" customWidth="1"/>
    <col min="8" max="8" width="20.6328125" customWidth="1"/>
    <col min="9" max="9" width="13.6328125" bestFit="1" customWidth="1"/>
    <col min="10" max="10" width="13.08984375" bestFit="1" customWidth="1"/>
    <col min="11" max="11" width="13.6328125" bestFit="1" customWidth="1"/>
    <col min="12" max="12" width="15.1796875" customWidth="1"/>
    <col min="13" max="13" width="13.453125" customWidth="1"/>
  </cols>
  <sheetData>
    <row r="1" spans="1:13">
      <c r="C1" s="102" t="s">
        <v>165</v>
      </c>
      <c r="D1" s="102"/>
      <c r="E1" s="102"/>
      <c r="F1" s="102"/>
      <c r="G1" s="102"/>
      <c r="I1" s="91" t="s">
        <v>168</v>
      </c>
      <c r="J1" s="91"/>
      <c r="K1" s="91"/>
      <c r="L1" s="91"/>
      <c r="M1" s="91"/>
    </row>
    <row r="2" spans="1:13" s="104" customFormat="1" ht="25">
      <c r="C2" s="105" t="s">
        <v>167</v>
      </c>
      <c r="D2" s="105" t="s">
        <v>166</v>
      </c>
      <c r="E2" s="105" t="s">
        <v>169</v>
      </c>
      <c r="F2" s="106" t="s">
        <v>171</v>
      </c>
      <c r="G2" s="106" t="s">
        <v>170</v>
      </c>
      <c r="H2" s="106"/>
      <c r="I2" s="106" t="s">
        <v>167</v>
      </c>
      <c r="J2" s="106" t="s">
        <v>166</v>
      </c>
      <c r="K2" s="106" t="s">
        <v>169</v>
      </c>
      <c r="L2" s="106" t="s">
        <v>171</v>
      </c>
      <c r="M2" s="106" t="s">
        <v>170</v>
      </c>
    </row>
    <row r="3" spans="1:13" s="125" customFormat="1">
      <c r="A3" s="56">
        <v>130</v>
      </c>
      <c r="B3" s="70" t="s">
        <v>7</v>
      </c>
      <c r="C3" s="123">
        <f>IF(ISNA(VLOOKUP($A3,'2022 MAEP summary '!$A$5:$Q$150,11,FALSE)),0,VLOOKUP($A3,'2022 MAEP summary '!$A$5:$Q$150,11,FALSE))</f>
        <v>5526.3246989185091</v>
      </c>
      <c r="D3" s="123">
        <f>IF(ISNA(VLOOKUP($A3,'2021 MAEP summary '!$A$5:$K$151,7,FALSE)),0,VLOOKUP($A3,'2021 MAEP summary '!$A$5:$K$151,7,FALSE))</f>
        <v>5548.9354234094117</v>
      </c>
      <c r="E3" s="123">
        <f>IF(ISNA(VLOOKUP($A3,'2019 MAEP summary'!$A$5:$L$151,8,FALSE)),0,VLOOKUP($A3,'2019 MAEP summary'!$A$5:$L$151,8,FALSE))</f>
        <v>5261.5442524471619</v>
      </c>
      <c r="F3" s="124">
        <f>C3-D3</f>
        <v>-22.610724490902612</v>
      </c>
      <c r="G3" s="124">
        <f>C3-E3</f>
        <v>264.7804464713472</v>
      </c>
      <c r="I3" s="123">
        <f>IF(ISNA(VLOOKUP($A3,'2022 MAEP summary '!$A$5:$Q$150,16,FALSE)),0,VLOOKUP($A3,'2022 MAEP summary '!$A$5:$Q$150,16,FALSE))</f>
        <v>4127.5210438745626</v>
      </c>
      <c r="J3" s="123">
        <f>IF(ISNA(VLOOKUP($A3,'2021 MAEP summary '!$A$5:$K$151,10,FALSE)),0,VLOOKUP($A3,'2021 MAEP summary '!$A$5:$K$151,10,FALSE))</f>
        <v>4050.7229536296891</v>
      </c>
      <c r="K3" s="123">
        <f>IF(ISNA(VLOOKUP($A3,'2019 MAEP summary'!$A$5:$L$151,11,FALSE)),0,VLOOKUP($A3,'2019 MAEP summary'!$A$5:$L$151,11,FALSE))</f>
        <v>3840.9272226187722</v>
      </c>
      <c r="L3" s="124">
        <f>I3-J3</f>
        <v>76.798090244873492</v>
      </c>
      <c r="M3" s="124">
        <f>I3-K3</f>
        <v>286.59382125579032</v>
      </c>
    </row>
    <row r="4" spans="1:13" s="125" customFormat="1">
      <c r="A4" s="56">
        <v>200</v>
      </c>
      <c r="B4" s="70" t="s">
        <v>8</v>
      </c>
      <c r="C4" s="123">
        <f>IF(ISNA(VLOOKUP($A4,'2022 MAEP summary '!$A$5:$Q$150,11,FALSE)),0,VLOOKUP($A4,'2022 MAEP summary '!$A$5:$Q$150,11,FALSE))</f>
        <v>5544.535765390312</v>
      </c>
      <c r="D4" s="123">
        <f>IF(ISNA(VLOOKUP($A4,'2021 MAEP summary '!$A$5:$K$151,7,FALSE)),0,VLOOKUP($A4,'2021 MAEP summary '!$A$5:$K$151,7,FALSE))</f>
        <v>5408.5833384458083</v>
      </c>
      <c r="E4" s="123">
        <f>IF(ISNA(VLOOKUP($A4,'2019 MAEP summary'!$A$5:$L$151,8,FALSE)),0,VLOOKUP($A4,'2019 MAEP summary'!$A$5:$L$151,8,FALSE))</f>
        <v>5130.5911569953478</v>
      </c>
      <c r="F4" s="124">
        <f t="shared" ref="F4:F67" si="0">C4-D4</f>
        <v>135.95242694450371</v>
      </c>
      <c r="G4" s="124">
        <f t="shared" ref="G4:G67" si="1">C4-E4</f>
        <v>413.94460839496423</v>
      </c>
      <c r="I4" s="123">
        <f>IF(ISNA(VLOOKUP($A4,'2022 MAEP summary '!$A$5:$Q$150,16,FALSE)),0,VLOOKUP($A4,'2022 MAEP summary '!$A$5:$Q$150,16,FALSE))</f>
        <v>4245.6061641633178</v>
      </c>
      <c r="J4" s="123">
        <f>IF(ISNA(VLOOKUP($A4,'2021 MAEP summary '!$A$5:$K$151,10,FALSE)),0,VLOOKUP($A4,'2021 MAEP summary '!$A$5:$K$151,10,FALSE))</f>
        <v>4158.9722957478316</v>
      </c>
      <c r="K4" s="123">
        <f>IF(ISNA(VLOOKUP($A4,'2019 MAEP summary'!$A$5:$L$151,11,FALSE)),0,VLOOKUP($A4,'2019 MAEP summary'!$A$5:$L$151,11,FALSE))</f>
        <v>4005.4222434171311</v>
      </c>
      <c r="L4" s="124">
        <f t="shared" ref="L4:L67" si="2">I4-J4</f>
        <v>86.633868415486177</v>
      </c>
      <c r="M4" s="124">
        <f t="shared" ref="M4:M67" si="3">I4-K4</f>
        <v>240.18392074618669</v>
      </c>
    </row>
    <row r="5" spans="1:13" s="125" customFormat="1">
      <c r="A5" s="56">
        <v>220</v>
      </c>
      <c r="B5" s="70" t="s">
        <v>9</v>
      </c>
      <c r="C5" s="123">
        <f>IF(ISNA(VLOOKUP($A5,'2022 MAEP summary '!$A$5:$Q$150,11,FALSE)),0,VLOOKUP($A5,'2022 MAEP summary '!$A$5:$Q$150,11,FALSE))</f>
        <v>5541.8714386633146</v>
      </c>
      <c r="D5" s="123">
        <f>IF(ISNA(VLOOKUP($A5,'2021 MAEP summary '!$A$5:$K$151,7,FALSE)),0,VLOOKUP($A5,'2021 MAEP summary '!$A$5:$K$151,7,FALSE))</f>
        <v>5436.3685504416835</v>
      </c>
      <c r="E5" s="123">
        <f>IF(ISNA(VLOOKUP($A5,'2019 MAEP summary'!$A$5:$L$151,8,FALSE)),0,VLOOKUP($A5,'2019 MAEP summary'!$A$5:$L$151,8,FALSE))</f>
        <v>5140.6732243555352</v>
      </c>
      <c r="F5" s="124">
        <f t="shared" si="0"/>
        <v>105.50288822163111</v>
      </c>
      <c r="G5" s="124">
        <f t="shared" si="1"/>
        <v>401.19821430777938</v>
      </c>
      <c r="I5" s="123">
        <f>IF(ISNA(VLOOKUP($A5,'2022 MAEP summary '!$A$5:$Q$150,16,FALSE)),0,VLOOKUP($A5,'2022 MAEP summary '!$A$5:$Q$150,16,FALSE))</f>
        <v>4495.1554184334727</v>
      </c>
      <c r="J5" s="123">
        <f>IF(ISNA(VLOOKUP($A5,'2021 MAEP summary '!$A$5:$K$151,10,FALSE)),0,VLOOKUP($A5,'2021 MAEP summary '!$A$5:$K$151,10,FALSE))</f>
        <v>4409.0618118389457</v>
      </c>
      <c r="K5" s="123">
        <f>IF(ISNA(VLOOKUP($A5,'2019 MAEP summary'!$A$5:$L$151,11,FALSE)),0,VLOOKUP($A5,'2019 MAEP summary'!$A$5:$L$151,11,FALSE))</f>
        <v>4190.2476823676716</v>
      </c>
      <c r="L5" s="124">
        <f t="shared" si="2"/>
        <v>86.093606594527046</v>
      </c>
      <c r="M5" s="124">
        <f t="shared" si="3"/>
        <v>304.90773606580115</v>
      </c>
    </row>
    <row r="6" spans="1:13" s="125" customFormat="1">
      <c r="A6" s="56">
        <v>300</v>
      </c>
      <c r="B6" s="70" t="s">
        <v>10</v>
      </c>
      <c r="C6" s="123">
        <f>IF(ISNA(VLOOKUP($A6,'2022 MAEP summary '!$A$5:$Q$150,11,FALSE)),0,VLOOKUP($A6,'2022 MAEP summary '!$A$5:$Q$150,11,FALSE))</f>
        <v>5509.1501832028925</v>
      </c>
      <c r="D6" s="123">
        <f>IF(ISNA(VLOOKUP($A6,'2021 MAEP summary '!$A$5:$K$151,7,FALSE)),0,VLOOKUP($A6,'2021 MAEP summary '!$A$5:$K$151,7,FALSE))</f>
        <v>5539.5022634799188</v>
      </c>
      <c r="E6" s="123">
        <f>IF(ISNA(VLOOKUP($A6,'2019 MAEP summary'!$A$5:$L$151,8,FALSE)),0,VLOOKUP($A6,'2019 MAEP summary'!$A$5:$L$151,8,FALSE))</f>
        <v>5254.8771865242752</v>
      </c>
      <c r="F6" s="124">
        <f t="shared" si="0"/>
        <v>-30.352080277026289</v>
      </c>
      <c r="G6" s="124">
        <f t="shared" si="1"/>
        <v>254.27299667861735</v>
      </c>
      <c r="I6" s="123">
        <f>IF(ISNA(VLOOKUP($A6,'2022 MAEP summary '!$A$5:$Q$150,16,FALSE)),0,VLOOKUP($A6,'2022 MAEP summary '!$A$5:$Q$150,16,FALSE))</f>
        <v>4021.6800417646446</v>
      </c>
      <c r="J6" s="123">
        <f>IF(ISNA(VLOOKUP($A6,'2021 MAEP summary '!$A$5:$K$151,10,FALSE)),0,VLOOKUP($A6,'2021 MAEP summary '!$A$5:$K$151,10,FALSE))</f>
        <v>4043.8370951929719</v>
      </c>
      <c r="K6" s="123">
        <f>IF(ISNA(VLOOKUP($A6,'2019 MAEP summary'!$A$5:$L$151,11,FALSE)),0,VLOOKUP($A6,'2019 MAEP summary'!$A$5:$L$151,11,FALSE))</f>
        <v>3836.0600309056854</v>
      </c>
      <c r="L6" s="124">
        <f t="shared" si="2"/>
        <v>-22.157053428327345</v>
      </c>
      <c r="M6" s="124">
        <f t="shared" si="3"/>
        <v>185.62001085895918</v>
      </c>
    </row>
    <row r="7" spans="1:13" s="125" customFormat="1">
      <c r="A7" s="56">
        <v>400</v>
      </c>
      <c r="B7" s="70" t="s">
        <v>11</v>
      </c>
      <c r="C7" s="123">
        <f>IF(ISNA(VLOOKUP($A7,'2022 MAEP summary '!$A$5:$Q$150,11,FALSE)),0,VLOOKUP($A7,'2022 MAEP summary '!$A$5:$Q$150,11,FALSE))</f>
        <v>5545.9915243564237</v>
      </c>
      <c r="D7" s="123">
        <f>IF(ISNA(VLOOKUP($A7,'2021 MAEP summary '!$A$5:$K$151,7,FALSE)),0,VLOOKUP($A7,'2021 MAEP summary '!$A$5:$K$151,7,FALSE))</f>
        <v>5485.4182343088951</v>
      </c>
      <c r="E7" s="123">
        <f>IF(ISNA(VLOOKUP($A7,'2019 MAEP summary'!$A$5:$L$151,8,FALSE)),0,VLOOKUP($A7,'2019 MAEP summary'!$A$5:$L$151,8,FALSE))</f>
        <v>5206.7742395043224</v>
      </c>
      <c r="F7" s="124">
        <f t="shared" si="0"/>
        <v>60.573290047528644</v>
      </c>
      <c r="G7" s="124">
        <f t="shared" si="1"/>
        <v>339.21728485210133</v>
      </c>
      <c r="I7" s="123">
        <f>IF(ISNA(VLOOKUP($A7,'2022 MAEP summary '!$A$5:$Q$150,16,FALSE)),0,VLOOKUP($A7,'2022 MAEP summary '!$A$5:$Q$150,16,FALSE))</f>
        <v>4066.8070498221805</v>
      </c>
      <c r="J7" s="123">
        <f>IF(ISNA(VLOOKUP($A7,'2021 MAEP summary '!$A$5:$K$151,10,FALSE)),0,VLOOKUP($A7,'2021 MAEP summary '!$A$5:$K$151,10,FALSE))</f>
        <v>4004.3551248001563</v>
      </c>
      <c r="K7" s="123">
        <f>IF(ISNA(VLOOKUP($A7,'2019 MAEP summary'!$A$5:$L$151,11,FALSE)),0,VLOOKUP($A7,'2019 MAEP summary'!$A$5:$L$151,11,FALSE))</f>
        <v>3800.9456824395843</v>
      </c>
      <c r="L7" s="124">
        <f t="shared" si="2"/>
        <v>62.45192502202417</v>
      </c>
      <c r="M7" s="124">
        <f t="shared" si="3"/>
        <v>265.8613673825962</v>
      </c>
    </row>
    <row r="8" spans="1:13" s="125" customFormat="1">
      <c r="A8" s="56">
        <v>420</v>
      </c>
      <c r="B8" s="70" t="s">
        <v>12</v>
      </c>
      <c r="C8" s="123">
        <f>IF(ISNA(VLOOKUP($A8,'2022 MAEP summary '!$A$5:$Q$150,11,FALSE)),0,VLOOKUP($A8,'2022 MAEP summary '!$A$5:$Q$150,11,FALSE))</f>
        <v>5545.0062163375678</v>
      </c>
      <c r="D8" s="123">
        <f>IF(ISNA(VLOOKUP($A8,'2021 MAEP summary '!$A$5:$K$151,7,FALSE)),0,VLOOKUP($A8,'2021 MAEP summary '!$A$5:$K$151,7,FALSE))</f>
        <v>5457.3960957065738</v>
      </c>
      <c r="E8" s="123">
        <f>IF(ISNA(VLOOKUP($A8,'2019 MAEP summary'!$A$5:$L$151,8,FALSE)),0,VLOOKUP($A8,'2019 MAEP summary'!$A$5:$L$151,8,FALSE))</f>
        <v>5164.8508647462513</v>
      </c>
      <c r="F8" s="124">
        <f t="shared" si="0"/>
        <v>87.610120630994061</v>
      </c>
      <c r="G8" s="124">
        <f t="shared" si="1"/>
        <v>380.1553515913165</v>
      </c>
      <c r="I8" s="123">
        <f>IF(ISNA(VLOOKUP($A8,'2022 MAEP summary '!$A$5:$Q$150,16,FALSE)),0,VLOOKUP($A8,'2022 MAEP summary '!$A$5:$Q$150,16,FALSE))</f>
        <v>4346.8014413857099</v>
      </c>
      <c r="J8" s="123">
        <f>IF(ISNA(VLOOKUP($A8,'2021 MAEP summary '!$A$5:$K$151,10,FALSE)),0,VLOOKUP($A8,'2021 MAEP summary '!$A$5:$K$151,10,FALSE))</f>
        <v>4281.5189801742117</v>
      </c>
      <c r="K8" s="123">
        <f>IF(ISNA(VLOOKUP($A8,'2019 MAEP summary'!$A$5:$L$151,11,FALSE)),0,VLOOKUP($A8,'2019 MAEP summary'!$A$5:$L$151,11,FALSE))</f>
        <v>4121.2307847056254</v>
      </c>
      <c r="L8" s="124">
        <f t="shared" si="2"/>
        <v>65.28246121149823</v>
      </c>
      <c r="M8" s="124">
        <f t="shared" si="3"/>
        <v>225.57065668008454</v>
      </c>
    </row>
    <row r="9" spans="1:13" s="125" customFormat="1">
      <c r="A9" s="56">
        <v>500</v>
      </c>
      <c r="B9" s="70" t="s">
        <v>13</v>
      </c>
      <c r="C9" s="123">
        <f>IF(ISNA(VLOOKUP($A9,'2022 MAEP summary '!$A$5:$Q$150,11,FALSE)),0,VLOOKUP($A9,'2022 MAEP summary '!$A$5:$Q$150,11,FALSE))</f>
        <v>5523.8641003953608</v>
      </c>
      <c r="D9" s="123">
        <f>IF(ISNA(VLOOKUP($A9,'2021 MAEP summary '!$A$5:$K$151,7,FALSE)),0,VLOOKUP($A9,'2021 MAEP summary '!$A$5:$K$151,7,FALSE))</f>
        <v>5474.4857240693927</v>
      </c>
      <c r="E9" s="123">
        <f>IF(ISNA(VLOOKUP($A9,'2019 MAEP summary'!$A$5:$L$151,8,FALSE)),0,VLOOKUP($A9,'2019 MAEP summary'!$A$5:$L$151,8,FALSE))</f>
        <v>5196.5440171862328</v>
      </c>
      <c r="F9" s="124">
        <f t="shared" si="0"/>
        <v>49.37837632596802</v>
      </c>
      <c r="G9" s="124">
        <f t="shared" si="1"/>
        <v>327.32008320912792</v>
      </c>
      <c r="I9" s="123">
        <f>IF(ISNA(VLOOKUP($A9,'2022 MAEP summary '!$A$5:$Q$150,16,FALSE)),0,VLOOKUP($A9,'2022 MAEP summary '!$A$5:$Q$150,16,FALSE))</f>
        <v>4330.9772172532248</v>
      </c>
      <c r="J9" s="123">
        <f>IF(ISNA(VLOOKUP($A9,'2021 MAEP summary '!$A$5:$K$151,10,FALSE)),0,VLOOKUP($A9,'2021 MAEP summary '!$A$5:$K$151,10,FALSE))</f>
        <v>4328.3254501263855</v>
      </c>
      <c r="K9" s="123">
        <f>IF(ISNA(VLOOKUP($A9,'2019 MAEP summary'!$A$5:$L$151,11,FALSE)),0,VLOOKUP($A9,'2019 MAEP summary'!$A$5:$L$151,11,FALSE))</f>
        <v>4282.0848692414202</v>
      </c>
      <c r="L9" s="124">
        <f t="shared" si="2"/>
        <v>2.6517671268393315</v>
      </c>
      <c r="M9" s="124">
        <f t="shared" si="3"/>
        <v>48.892348011804643</v>
      </c>
    </row>
    <row r="10" spans="1:13" s="125" customFormat="1">
      <c r="A10" s="56">
        <v>614</v>
      </c>
      <c r="B10" s="70" t="s">
        <v>14</v>
      </c>
      <c r="C10" s="123">
        <f>IF(ISNA(VLOOKUP($A10,'2022 MAEP summary '!$A$5:$Q$150,11,FALSE)),0,VLOOKUP($A10,'2022 MAEP summary '!$A$5:$Q$150,11,FALSE))</f>
        <v>5515.7617856818079</v>
      </c>
      <c r="D10" s="123">
        <f>IF(ISNA(VLOOKUP($A10,'2021 MAEP summary '!$A$5:$K$151,7,FALSE)),0,VLOOKUP($A10,'2021 MAEP summary '!$A$5:$K$151,7,FALSE))</f>
        <v>5550.5884817191263</v>
      </c>
      <c r="E10" s="123">
        <f>IF(ISNA(VLOOKUP($A10,'2019 MAEP summary'!$A$5:$L$151,8,FALSE)),0,VLOOKUP($A10,'2019 MAEP summary'!$A$5:$L$151,8,FALSE))</f>
        <v>5224.4221465176843</v>
      </c>
      <c r="F10" s="124">
        <f t="shared" si="0"/>
        <v>-34.82669603731847</v>
      </c>
      <c r="G10" s="124">
        <f t="shared" si="1"/>
        <v>291.33963916412358</v>
      </c>
      <c r="I10" s="123">
        <f>IF(ISNA(VLOOKUP($A10,'2022 MAEP summary '!$A$5:$Q$150,16,FALSE)),0,VLOOKUP($A10,'2022 MAEP summary '!$A$5:$Q$150,16,FALSE))</f>
        <v>4026.5061155964236</v>
      </c>
      <c r="J10" s="123">
        <f>IF(ISNA(VLOOKUP($A10,'2021 MAEP summary '!$A$5:$K$151,10,FALSE)),0,VLOOKUP($A10,'2021 MAEP summary '!$A$5:$K$151,10,FALSE))</f>
        <v>4051.9296280840031</v>
      </c>
      <c r="K10" s="123">
        <f>IF(ISNA(VLOOKUP($A10,'2019 MAEP summary'!$A$5:$L$151,11,FALSE)),0,VLOOKUP($A10,'2019 MAEP summary'!$A$5:$L$151,11,FALSE))</f>
        <v>3813.8281290430982</v>
      </c>
      <c r="L10" s="124">
        <f t="shared" si="2"/>
        <v>-25.423512487579501</v>
      </c>
      <c r="M10" s="124">
        <f t="shared" si="3"/>
        <v>212.67798655332535</v>
      </c>
    </row>
    <row r="11" spans="1:13" s="125" customFormat="1">
      <c r="A11" s="56">
        <v>617</v>
      </c>
      <c r="B11" s="70" t="s">
        <v>15</v>
      </c>
      <c r="C11" s="123">
        <f>IF(ISNA(VLOOKUP($A11,'2022 MAEP summary '!$A$5:$Q$150,11,FALSE)),0,VLOOKUP($A11,'2022 MAEP summary '!$A$5:$Q$150,11,FALSE))</f>
        <v>5515.0764267110335</v>
      </c>
      <c r="D11" s="123">
        <f>IF(ISNA(VLOOKUP($A11,'2021 MAEP summary '!$A$5:$K$151,7,FALSE)),0,VLOOKUP($A11,'2021 MAEP summary '!$A$5:$K$151,7,FALSE))</f>
        <v>5531.2984207446507</v>
      </c>
      <c r="E11" s="123">
        <f>IF(ISNA(VLOOKUP($A11,'2019 MAEP summary'!$A$5:$L$151,8,FALSE)),0,VLOOKUP($A11,'2019 MAEP summary'!$A$5:$L$151,8,FALSE))</f>
        <v>5248.0229020812912</v>
      </c>
      <c r="F11" s="124">
        <f t="shared" si="0"/>
        <v>-16.221994033617193</v>
      </c>
      <c r="G11" s="124">
        <f t="shared" si="1"/>
        <v>267.05352462974224</v>
      </c>
      <c r="I11" s="123">
        <f>IF(ISNA(VLOOKUP($A11,'2022 MAEP summary '!$A$5:$Q$150,16,FALSE)),0,VLOOKUP($A11,'2022 MAEP summary '!$A$5:$Q$150,16,FALSE))</f>
        <v>4508.2960507142452</v>
      </c>
      <c r="J11" s="123">
        <f>IF(ISNA(VLOOKUP($A11,'2021 MAEP summary '!$A$5:$K$151,10,FALSE)),0,VLOOKUP($A11,'2021 MAEP summary '!$A$5:$K$151,10,FALSE))</f>
        <v>4540.7381279329929</v>
      </c>
      <c r="K11" s="123">
        <f>IF(ISNA(VLOOKUP($A11,'2019 MAEP summary'!$A$5:$L$151,11,FALSE)),0,VLOOKUP($A11,'2019 MAEP summary'!$A$5:$L$151,11,FALSE))</f>
        <v>4418.5996581386662</v>
      </c>
      <c r="L11" s="124">
        <f t="shared" si="2"/>
        <v>-32.442077218747727</v>
      </c>
      <c r="M11" s="124">
        <f t="shared" si="3"/>
        <v>89.696392575579011</v>
      </c>
    </row>
    <row r="12" spans="1:13" s="125" customFormat="1">
      <c r="A12" s="56">
        <v>618</v>
      </c>
      <c r="B12" s="70" t="s">
        <v>16</v>
      </c>
      <c r="C12" s="123">
        <f>IF(ISNA(VLOOKUP($A12,'2022 MAEP summary '!$A$5:$Q$150,11,FALSE)),0,VLOOKUP($A12,'2022 MAEP summary '!$A$5:$Q$150,11,FALSE))</f>
        <v>5510.1225633908707</v>
      </c>
      <c r="D12" s="123">
        <f>IF(ISNA(VLOOKUP($A12,'2021 MAEP summary '!$A$5:$K$151,7,FALSE)),0,VLOOKUP($A12,'2021 MAEP summary '!$A$5:$K$151,7,FALSE))</f>
        <v>5535.0231408718118</v>
      </c>
      <c r="E12" s="123">
        <f>IF(ISNA(VLOOKUP($A12,'2019 MAEP summary'!$A$5:$L$151,8,FALSE)),0,VLOOKUP($A12,'2019 MAEP summary'!$A$5:$L$151,8,FALSE))</f>
        <v>5255.7449319489378</v>
      </c>
      <c r="F12" s="124">
        <f t="shared" si="0"/>
        <v>-24.900577480941138</v>
      </c>
      <c r="G12" s="124">
        <f t="shared" si="1"/>
        <v>254.37763144193286</v>
      </c>
      <c r="I12" s="123">
        <f>IF(ISNA(VLOOKUP($A12,'2022 MAEP summary '!$A$5:$Q$150,16,FALSE)),0,VLOOKUP($A12,'2022 MAEP summary '!$A$5:$Q$150,16,FALSE))</f>
        <v>4157.3344724896651</v>
      </c>
      <c r="J12" s="123">
        <f>IF(ISNA(VLOOKUP($A12,'2021 MAEP summary '!$A$5:$K$151,10,FALSE)),0,VLOOKUP($A12,'2021 MAEP summary '!$A$5:$K$151,10,FALSE))</f>
        <v>4040.5673097792046</v>
      </c>
      <c r="K12" s="123">
        <f>IF(ISNA(VLOOKUP($A12,'2019 MAEP summary'!$A$5:$L$151,11,FALSE)),0,VLOOKUP($A12,'2019 MAEP summary'!$A$5:$L$151,11,FALSE))</f>
        <v>3836.6939680823202</v>
      </c>
      <c r="L12" s="124">
        <f t="shared" si="2"/>
        <v>116.76716271046052</v>
      </c>
      <c r="M12" s="124">
        <f t="shared" si="3"/>
        <v>320.64050440734491</v>
      </c>
    </row>
    <row r="13" spans="1:13" s="125" customFormat="1">
      <c r="A13" s="56">
        <v>700</v>
      </c>
      <c r="B13" s="70" t="s">
        <v>17</v>
      </c>
      <c r="C13" s="123">
        <f>IF(ISNA(VLOOKUP($A13,'2022 MAEP summary '!$A$5:$Q$150,11,FALSE)),0,VLOOKUP($A13,'2022 MAEP summary '!$A$5:$Q$150,11,FALSE))</f>
        <v>5531.063385636241</v>
      </c>
      <c r="D13" s="123">
        <f>IF(ISNA(VLOOKUP($A13,'2021 MAEP summary '!$A$5:$K$151,7,FALSE)),0,VLOOKUP($A13,'2021 MAEP summary '!$A$5:$K$151,7,FALSE))</f>
        <v>5458.2460879270329</v>
      </c>
      <c r="E13" s="123">
        <f>IF(ISNA(VLOOKUP($A13,'2019 MAEP summary'!$A$5:$L$151,8,FALSE)),0,VLOOKUP($A13,'2019 MAEP summary'!$A$5:$L$151,8,FALSE))</f>
        <v>5173.1079398428255</v>
      </c>
      <c r="F13" s="124">
        <f t="shared" si="0"/>
        <v>72.817297709208106</v>
      </c>
      <c r="G13" s="124">
        <f t="shared" si="1"/>
        <v>357.95544579341549</v>
      </c>
      <c r="I13" s="123">
        <f>IF(ISNA(VLOOKUP($A13,'2022 MAEP summary '!$A$5:$Q$150,16,FALSE)),0,VLOOKUP($A13,'2022 MAEP summary '!$A$5:$Q$150,16,FALSE))</f>
        <v>4497.902703510048</v>
      </c>
      <c r="J13" s="123">
        <f>IF(ISNA(VLOOKUP($A13,'2021 MAEP summary '!$A$5:$K$151,10,FALSE)),0,VLOOKUP($A13,'2021 MAEP summary '!$A$5:$K$151,10,FALSE))</f>
        <v>4420.7796053365846</v>
      </c>
      <c r="K13" s="123">
        <f>IF(ISNA(VLOOKUP($A13,'2019 MAEP summary'!$A$5:$L$151,11,FALSE)),0,VLOOKUP($A13,'2019 MAEP summary'!$A$5:$L$151,11,FALSE))</f>
        <v>4261.37388020868</v>
      </c>
      <c r="L13" s="124">
        <f t="shared" si="2"/>
        <v>77.123098173463404</v>
      </c>
      <c r="M13" s="124">
        <f t="shared" si="3"/>
        <v>236.52882330136799</v>
      </c>
    </row>
    <row r="14" spans="1:13" s="125" customFormat="1">
      <c r="A14" s="56">
        <v>800</v>
      </c>
      <c r="B14" s="70" t="s">
        <v>18</v>
      </c>
      <c r="C14" s="123">
        <f>IF(ISNA(VLOOKUP($A14,'2022 MAEP summary '!$A$5:$Q$150,11,FALSE)),0,VLOOKUP($A14,'2022 MAEP summary '!$A$5:$Q$150,11,FALSE))</f>
        <v>5519.3684427453127</v>
      </c>
      <c r="D14" s="123">
        <f>IF(ISNA(VLOOKUP($A14,'2021 MAEP summary '!$A$5:$K$151,7,FALSE)),0,VLOOKUP($A14,'2021 MAEP summary '!$A$5:$K$151,7,FALSE))</f>
        <v>5501.7257533830925</v>
      </c>
      <c r="E14" s="123">
        <f>IF(ISNA(VLOOKUP($A14,'2019 MAEP summary'!$A$5:$L$151,8,FALSE)),0,VLOOKUP($A14,'2019 MAEP summary'!$A$5:$L$151,8,FALSE))</f>
        <v>5209.8801416573679</v>
      </c>
      <c r="F14" s="124">
        <f t="shared" si="0"/>
        <v>17.642689362220153</v>
      </c>
      <c r="G14" s="124">
        <f t="shared" si="1"/>
        <v>309.48830108794482</v>
      </c>
      <c r="I14" s="123">
        <f>IF(ISNA(VLOOKUP($A14,'2022 MAEP summary '!$A$5:$Q$150,16,FALSE)),0,VLOOKUP($A14,'2022 MAEP summary '!$A$5:$Q$150,16,FALSE))</f>
        <v>4166.0780171126889</v>
      </c>
      <c r="J14" s="123">
        <f>IF(ISNA(VLOOKUP($A14,'2021 MAEP summary '!$A$5:$K$151,10,FALSE)),0,VLOOKUP($A14,'2021 MAEP summary '!$A$5:$K$151,10,FALSE))</f>
        <v>4016.259307724983</v>
      </c>
      <c r="K14" s="123">
        <f>IF(ISNA(VLOOKUP($A14,'2019 MAEP summary'!$A$5:$L$151,11,FALSE)),0,VLOOKUP($A14,'2019 MAEP summary'!$A$5:$L$151,11,FALSE))</f>
        <v>3803.2130017031777</v>
      </c>
      <c r="L14" s="124">
        <f t="shared" si="2"/>
        <v>149.81870938770589</v>
      </c>
      <c r="M14" s="124">
        <f t="shared" si="3"/>
        <v>362.86501540951122</v>
      </c>
    </row>
    <row r="15" spans="1:13" s="125" customFormat="1">
      <c r="A15" s="56">
        <v>911</v>
      </c>
      <c r="B15" s="70" t="s">
        <v>164</v>
      </c>
      <c r="C15" s="123">
        <f>IF(ISNA(VLOOKUP($A15,'2022 MAEP summary '!$A$5:$Q$150,11,FALSE)),0,VLOOKUP($A15,'2022 MAEP summary '!$A$5:$Q$150,11,FALSE))</f>
        <v>5534.3033669430606</v>
      </c>
      <c r="D15" s="123">
        <f>IF(ISNA(VLOOKUP($A15,'2021 MAEP summary '!$A$5:$K$151,7,FALSE)),0,VLOOKUP($A15,'2021 MAEP summary '!$A$5:$K$151,7,FALSE))</f>
        <v>0</v>
      </c>
      <c r="E15" s="123">
        <f>IF(ISNA(VLOOKUP($A15,'2019 MAEP summary'!$A$5:$L$151,8,FALSE)),0,VLOOKUP($A15,'2019 MAEP summary'!$A$5:$L$151,8,FALSE))</f>
        <v>0</v>
      </c>
      <c r="F15" s="124">
        <f t="shared" si="0"/>
        <v>5534.3033669430606</v>
      </c>
      <c r="G15" s="124">
        <f t="shared" si="1"/>
        <v>5534.3033669430606</v>
      </c>
      <c r="I15" s="123">
        <f>IF(ISNA(VLOOKUP($A15,'2022 MAEP summary '!$A$5:$Q$150,16,FALSE)),0,VLOOKUP($A15,'2022 MAEP summary '!$A$5:$Q$150,16,FALSE))</f>
        <v>4692.7201087842423</v>
      </c>
      <c r="J15" s="123">
        <f>IF(ISNA(VLOOKUP($A15,'2021 MAEP summary '!$A$5:$K$151,10,FALSE)),0,VLOOKUP($A15,'2021 MAEP summary '!$A$5:$K$151,10,FALSE))</f>
        <v>0</v>
      </c>
      <c r="K15" s="123">
        <f>IF(ISNA(VLOOKUP($A15,'2019 MAEP summary'!$A$5:$L$151,11,FALSE)),0,VLOOKUP($A15,'2019 MAEP summary'!$A$5:$L$151,11,FALSE))</f>
        <v>0</v>
      </c>
      <c r="L15" s="124">
        <f t="shared" si="2"/>
        <v>4692.7201087842423</v>
      </c>
      <c r="M15" s="124">
        <f t="shared" si="3"/>
        <v>4692.7201087842423</v>
      </c>
    </row>
    <row r="16" spans="1:13" s="125" customFormat="1">
      <c r="A16" s="56">
        <v>921</v>
      </c>
      <c r="B16" s="70" t="s">
        <v>21</v>
      </c>
      <c r="C16" s="123">
        <f>IF(ISNA(VLOOKUP($A16,'2022 MAEP summary '!$A$5:$Q$150,11,FALSE)),0,VLOOKUP($A16,'2022 MAEP summary '!$A$5:$Q$150,11,FALSE))</f>
        <v>5518.9060786018126</v>
      </c>
      <c r="D16" s="123">
        <f>IF(ISNA(VLOOKUP($A16,'2021 MAEP summary '!$A$5:$K$151,7,FALSE)),0,VLOOKUP($A16,'2021 MAEP summary '!$A$5:$K$151,7,FALSE))</f>
        <v>5530.9315487331232</v>
      </c>
      <c r="E16" s="123">
        <f>IF(ISNA(VLOOKUP($A16,'2019 MAEP summary'!$A$5:$L$151,8,FALSE)),0,VLOOKUP($A16,'2019 MAEP summary'!$A$5:$L$151,8,FALSE))</f>
        <v>5244.5788277536867</v>
      </c>
      <c r="F16" s="124">
        <f t="shared" si="0"/>
        <v>-12.025470131310612</v>
      </c>
      <c r="G16" s="124">
        <f t="shared" si="1"/>
        <v>274.32725084812591</v>
      </c>
      <c r="I16" s="123">
        <f>IF(ISNA(VLOOKUP($A16,'2022 MAEP summary '!$A$5:$Q$150,16,FALSE)),0,VLOOKUP($A16,'2022 MAEP summary '!$A$5:$Q$150,16,FALSE))</f>
        <v>4387.0120536341774</v>
      </c>
      <c r="J16" s="123">
        <f>IF(ISNA(VLOOKUP($A16,'2021 MAEP summary '!$A$5:$K$151,10,FALSE)),0,VLOOKUP($A16,'2021 MAEP summary '!$A$5:$K$151,10,FALSE))</f>
        <v>4348.1715777695572</v>
      </c>
      <c r="K16" s="123">
        <f>IF(ISNA(VLOOKUP($A16,'2019 MAEP summary'!$A$5:$L$151,11,FALSE)),0,VLOOKUP($A16,'2019 MAEP summary'!$A$5:$L$151,11,FALSE))</f>
        <v>4155.7676725065048</v>
      </c>
      <c r="L16" s="124">
        <f t="shared" si="2"/>
        <v>38.840475864620203</v>
      </c>
      <c r="M16" s="124">
        <f t="shared" si="3"/>
        <v>231.24438112767257</v>
      </c>
    </row>
    <row r="17" spans="1:13" s="125" customFormat="1">
      <c r="A17" s="56">
        <v>1000</v>
      </c>
      <c r="B17" s="70" t="s">
        <v>22</v>
      </c>
      <c r="C17" s="123">
        <f>IF(ISNA(VLOOKUP($A17,'2022 MAEP summary '!$A$5:$Q$150,11,FALSE)),0,VLOOKUP($A17,'2022 MAEP summary '!$A$5:$Q$150,11,FALSE))</f>
        <v>5526.3963340319769</v>
      </c>
      <c r="D17" s="123">
        <f>IF(ISNA(VLOOKUP($A17,'2021 MAEP summary '!$A$5:$K$151,7,FALSE)),0,VLOOKUP($A17,'2021 MAEP summary '!$A$5:$K$151,7,FALSE))</f>
        <v>5435.3287504113914</v>
      </c>
      <c r="E17" s="123">
        <f>IF(ISNA(VLOOKUP($A17,'2019 MAEP summary'!$A$5:$L$151,8,FALSE)),0,VLOOKUP($A17,'2019 MAEP summary'!$A$5:$L$151,8,FALSE))</f>
        <v>5140.8234426737981</v>
      </c>
      <c r="F17" s="124">
        <f t="shared" si="0"/>
        <v>91.067583620585538</v>
      </c>
      <c r="G17" s="124">
        <f t="shared" si="1"/>
        <v>385.57289135817882</v>
      </c>
      <c r="I17" s="123">
        <f>IF(ISNA(VLOOKUP($A17,'2022 MAEP summary '!$A$5:$Q$150,16,FALSE)),0,VLOOKUP($A17,'2022 MAEP summary '!$A$5:$Q$150,16,FALSE))</f>
        <v>4146.7684562020413</v>
      </c>
      <c r="J17" s="123">
        <f>IF(ISNA(VLOOKUP($A17,'2021 MAEP summary '!$A$5:$K$151,10,FALSE)),0,VLOOKUP($A17,'2021 MAEP summary '!$A$5:$K$151,10,FALSE))</f>
        <v>3967.7901595330068</v>
      </c>
      <c r="K17" s="123">
        <f>IF(ISNA(VLOOKUP($A17,'2019 MAEP summary'!$A$5:$L$151,11,FALSE)),0,VLOOKUP($A17,'2019 MAEP summary'!$A$5:$L$151,11,FALSE))</f>
        <v>3752.8013779748685</v>
      </c>
      <c r="L17" s="124">
        <f t="shared" si="2"/>
        <v>178.97829666903453</v>
      </c>
      <c r="M17" s="124">
        <f t="shared" si="3"/>
        <v>393.96707822717281</v>
      </c>
    </row>
    <row r="18" spans="1:13" s="125" customFormat="1">
      <c r="A18" s="56">
        <v>1100</v>
      </c>
      <c r="B18" s="70" t="s">
        <v>23</v>
      </c>
      <c r="C18" s="123">
        <f>IF(ISNA(VLOOKUP($A18,'2022 MAEP summary '!$A$5:$Q$150,11,FALSE)),0,VLOOKUP($A18,'2022 MAEP summary '!$A$5:$Q$150,11,FALSE))</f>
        <v>5535.228668037932</v>
      </c>
      <c r="D18" s="123">
        <f>IF(ISNA(VLOOKUP($A18,'2021 MAEP summary '!$A$5:$K$151,7,FALSE)),0,VLOOKUP($A18,'2021 MAEP summary '!$A$5:$K$151,7,FALSE))</f>
        <v>5546.2929374752002</v>
      </c>
      <c r="E18" s="123">
        <f>IF(ISNA(VLOOKUP($A18,'2019 MAEP summary'!$A$5:$L$151,8,FALSE)),0,VLOOKUP($A18,'2019 MAEP summary'!$A$5:$L$151,8,FALSE))</f>
        <v>5260.2115556322551</v>
      </c>
      <c r="F18" s="124">
        <f t="shared" si="0"/>
        <v>-11.064269437268194</v>
      </c>
      <c r="G18" s="124">
        <f t="shared" si="1"/>
        <v>275.01711240567693</v>
      </c>
      <c r="I18" s="123">
        <f>IF(ISNA(VLOOKUP($A18,'2022 MAEP summary '!$A$5:$Q$150,16,FALSE)),0,VLOOKUP($A18,'2022 MAEP summary '!$A$5:$Q$150,16,FALSE))</f>
        <v>4108.2999348109524</v>
      </c>
      <c r="J18" s="123">
        <f>IF(ISNA(VLOOKUP($A18,'2021 MAEP summary '!$A$5:$K$151,10,FALSE)),0,VLOOKUP($A18,'2021 MAEP summary '!$A$5:$K$151,10,FALSE))</f>
        <v>4048.7935743033681</v>
      </c>
      <c r="K18" s="123">
        <f>IF(ISNA(VLOOKUP($A18,'2019 MAEP summary'!$A$5:$L$151,11,FALSE)),0,VLOOKUP($A18,'2019 MAEP summary'!$A$5:$L$151,11,FALSE))</f>
        <v>3839.9546049205792</v>
      </c>
      <c r="L18" s="124">
        <f t="shared" si="2"/>
        <v>59.506360507584304</v>
      </c>
      <c r="M18" s="124">
        <f t="shared" si="3"/>
        <v>268.34532989037325</v>
      </c>
    </row>
    <row r="19" spans="1:13" s="125" customFormat="1">
      <c r="A19" s="56">
        <v>1211</v>
      </c>
      <c r="B19" s="70" t="s">
        <v>24</v>
      </c>
      <c r="C19" s="123">
        <f>IF(ISNA(VLOOKUP($A19,'2022 MAEP summary '!$A$5:$Q$150,11,FALSE)),0,VLOOKUP($A19,'2022 MAEP summary '!$A$5:$Q$150,11,FALSE))</f>
        <v>5541.1069046065522</v>
      </c>
      <c r="D19" s="123">
        <f>IF(ISNA(VLOOKUP($A19,'2021 MAEP summary '!$A$5:$K$151,7,FALSE)),0,VLOOKUP($A19,'2021 MAEP summary '!$A$5:$K$151,7,FALSE))</f>
        <v>5384.8871155374709</v>
      </c>
      <c r="E19" s="123">
        <f>IF(ISNA(VLOOKUP($A19,'2019 MAEP summary'!$A$5:$L$151,8,FALSE)),0,VLOOKUP($A19,'2019 MAEP summary'!$A$5:$L$151,8,FALSE))</f>
        <v>5107.8897106228387</v>
      </c>
      <c r="F19" s="124">
        <f t="shared" si="0"/>
        <v>156.21978906908134</v>
      </c>
      <c r="G19" s="124">
        <f t="shared" si="1"/>
        <v>433.21719398371351</v>
      </c>
      <c r="I19" s="123">
        <f>IF(ISNA(VLOOKUP($A19,'2022 MAEP summary '!$A$5:$Q$150,16,FALSE)),0,VLOOKUP($A19,'2022 MAEP summary '!$A$5:$Q$150,16,FALSE))</f>
        <v>4045.0076053764851</v>
      </c>
      <c r="J19" s="123">
        <f>IF(ISNA(VLOOKUP($A19,'2021 MAEP summary '!$A$5:$K$151,10,FALSE)),0,VLOOKUP($A19,'2021 MAEP summary '!$A$5:$K$151,10,FALSE))</f>
        <v>3930.9673484156456</v>
      </c>
      <c r="K19" s="123">
        <f>IF(ISNA(VLOOKUP($A19,'2019 MAEP summary'!$A$5:$L$151,11,FALSE)),0,VLOOKUP($A19,'2019 MAEP summary'!$A$5:$L$151,11,FALSE))</f>
        <v>3728.7592694412629</v>
      </c>
      <c r="L19" s="124">
        <f t="shared" si="2"/>
        <v>114.04025696083954</v>
      </c>
      <c r="M19" s="124">
        <f t="shared" si="3"/>
        <v>316.24833593522226</v>
      </c>
    </row>
    <row r="20" spans="1:13" s="125" customFormat="1">
      <c r="A20" s="56">
        <v>1212</v>
      </c>
      <c r="B20" s="70" t="s">
        <v>25</v>
      </c>
      <c r="C20" s="123">
        <f>IF(ISNA(VLOOKUP($A20,'2022 MAEP summary '!$A$5:$Q$150,11,FALSE)),0,VLOOKUP($A20,'2022 MAEP summary '!$A$5:$Q$150,11,FALSE))</f>
        <v>5537.2345932300323</v>
      </c>
      <c r="D20" s="123">
        <f>IF(ISNA(VLOOKUP($A20,'2021 MAEP summary '!$A$5:$K$151,7,FALSE)),0,VLOOKUP($A20,'2021 MAEP summary '!$A$5:$K$151,7,FALSE))</f>
        <v>5529.107219172588</v>
      </c>
      <c r="E20" s="123">
        <f>IF(ISNA(VLOOKUP($A20,'2019 MAEP summary'!$A$5:$L$151,8,FALSE)),0,VLOOKUP($A20,'2019 MAEP summary'!$A$5:$L$151,8,FALSE))</f>
        <v>5239.8713099755059</v>
      </c>
      <c r="F20" s="124">
        <f t="shared" si="0"/>
        <v>8.1273740574442854</v>
      </c>
      <c r="G20" s="124">
        <f t="shared" si="1"/>
        <v>297.36328325452632</v>
      </c>
      <c r="I20" s="123">
        <f>IF(ISNA(VLOOKUP($A20,'2022 MAEP summary '!$A$5:$Q$150,16,FALSE)),0,VLOOKUP($A20,'2022 MAEP summary '!$A$5:$Q$150,16,FALSE))</f>
        <v>4102.9293818411315</v>
      </c>
      <c r="J20" s="123">
        <f>IF(ISNA(VLOOKUP($A20,'2021 MAEP summary '!$A$5:$K$151,10,FALSE)),0,VLOOKUP($A20,'2021 MAEP summary '!$A$5:$K$151,10,FALSE))</f>
        <v>4036.2482522203882</v>
      </c>
      <c r="K20" s="123">
        <f>IF(ISNA(VLOOKUP($A20,'2019 MAEP summary'!$A$5:$L$151,11,FALSE)),0,VLOOKUP($A20,'2019 MAEP summary'!$A$5:$L$151,11,FALSE))</f>
        <v>3825.1061754958937</v>
      </c>
      <c r="L20" s="124">
        <f t="shared" si="2"/>
        <v>66.681129620743377</v>
      </c>
      <c r="M20" s="124">
        <f t="shared" si="3"/>
        <v>277.82320634523785</v>
      </c>
    </row>
    <row r="21" spans="1:13" s="125" customFormat="1">
      <c r="A21" s="56">
        <v>1321</v>
      </c>
      <c r="B21" s="70" t="s">
        <v>26</v>
      </c>
      <c r="C21" s="123">
        <f>IF(ISNA(VLOOKUP($A21,'2022 MAEP summary '!$A$5:$Q$150,11,FALSE)),0,VLOOKUP($A21,'2022 MAEP summary '!$A$5:$Q$150,11,FALSE))</f>
        <v>5539.2320399516666</v>
      </c>
      <c r="D21" s="123">
        <f>IF(ISNA(VLOOKUP($A21,'2021 MAEP summary '!$A$5:$K$151,7,FALSE)),0,VLOOKUP($A21,'2021 MAEP summary '!$A$5:$K$151,7,FALSE))</f>
        <v>5547.8719272859926</v>
      </c>
      <c r="E21" s="123">
        <f>IF(ISNA(VLOOKUP($A21,'2019 MAEP summary'!$A$5:$L$151,8,FALSE)),0,VLOOKUP($A21,'2019 MAEP summary'!$A$5:$L$151,8,FALSE))</f>
        <v>5258.0213342228153</v>
      </c>
      <c r="F21" s="124">
        <f t="shared" si="0"/>
        <v>-8.6398873343259766</v>
      </c>
      <c r="G21" s="124">
        <f t="shared" si="1"/>
        <v>281.21070572885128</v>
      </c>
      <c r="I21" s="123">
        <f>IF(ISNA(VLOOKUP($A21,'2022 MAEP summary '!$A$5:$Q$150,16,FALSE)),0,VLOOKUP($A21,'2022 MAEP summary '!$A$5:$Q$150,16,FALSE))</f>
        <v>4043.6392566345457</v>
      </c>
      <c r="J21" s="123">
        <f>IF(ISNA(VLOOKUP($A21,'2021 MAEP summary '!$A$5:$K$151,10,FALSE)),0,VLOOKUP($A21,'2021 MAEP summary '!$A$5:$K$151,10,FALSE))</f>
        <v>4049.9466576103478</v>
      </c>
      <c r="K21" s="123">
        <f>IF(ISNA(VLOOKUP($A21,'2019 MAEP summary'!$A$5:$L$151,11,FALSE)),0,VLOOKUP($A21,'2019 MAEP summary'!$A$5:$L$151,11,FALSE))</f>
        <v>3838.355593406357</v>
      </c>
      <c r="L21" s="124">
        <f t="shared" si="2"/>
        <v>-6.3074009758020111</v>
      </c>
      <c r="M21" s="124">
        <f t="shared" si="3"/>
        <v>205.28366322818874</v>
      </c>
    </row>
    <row r="22" spans="1:13" s="125" customFormat="1">
      <c r="A22" s="56">
        <v>1400</v>
      </c>
      <c r="B22" s="70" t="s">
        <v>27</v>
      </c>
      <c r="C22" s="123">
        <f>IF(ISNA(VLOOKUP($A22,'2022 MAEP summary '!$A$5:$Q$150,11,FALSE)),0,VLOOKUP($A22,'2022 MAEP summary '!$A$5:$Q$150,11,FALSE))</f>
        <v>5525.451714457442</v>
      </c>
      <c r="D22" s="123">
        <f>IF(ISNA(VLOOKUP($A22,'2021 MAEP summary '!$A$5:$K$151,7,FALSE)),0,VLOOKUP($A22,'2021 MAEP summary '!$A$5:$K$151,7,FALSE))</f>
        <v>5538.9341703268756</v>
      </c>
      <c r="E22" s="123">
        <f>IF(ISNA(VLOOKUP($A22,'2019 MAEP summary'!$A$5:$L$151,8,FALSE)),0,VLOOKUP($A22,'2019 MAEP summary'!$A$5:$L$151,8,FALSE))</f>
        <v>5261.380889349155</v>
      </c>
      <c r="F22" s="124">
        <f t="shared" si="0"/>
        <v>-13.482455869433579</v>
      </c>
      <c r="G22" s="124">
        <f t="shared" si="1"/>
        <v>264.07082510828695</v>
      </c>
      <c r="I22" s="123">
        <f>IF(ISNA(VLOOKUP($A22,'2022 MAEP summary '!$A$5:$Q$150,16,FALSE)),0,VLOOKUP($A22,'2022 MAEP summary '!$A$5:$Q$150,16,FALSE))</f>
        <v>4120.8098620370802</v>
      </c>
      <c r="J22" s="123">
        <f>IF(ISNA(VLOOKUP($A22,'2021 MAEP summary '!$A$5:$K$151,10,FALSE)),0,VLOOKUP($A22,'2021 MAEP summary '!$A$5:$K$151,10,FALSE))</f>
        <v>4043.422069351333</v>
      </c>
      <c r="K22" s="123">
        <f>IF(ISNA(VLOOKUP($A22,'2019 MAEP summary'!$A$5:$L$151,11,FALSE)),0,VLOOKUP($A22,'2019 MAEP summary'!$A$5:$L$151,11,FALSE))</f>
        <v>3840.8082062025187</v>
      </c>
      <c r="L22" s="124">
        <f t="shared" si="2"/>
        <v>77.387792685747172</v>
      </c>
      <c r="M22" s="124">
        <f t="shared" si="3"/>
        <v>280.00165583456146</v>
      </c>
    </row>
    <row r="23" spans="1:13" s="125" customFormat="1">
      <c r="A23" s="56">
        <v>1402</v>
      </c>
      <c r="B23" s="70" t="s">
        <v>28</v>
      </c>
      <c r="C23" s="123">
        <f>IF(ISNA(VLOOKUP($A23,'2022 MAEP summary '!$A$5:$Q$150,11,FALSE)),0,VLOOKUP($A23,'2022 MAEP summary '!$A$5:$Q$150,11,FALSE))</f>
        <v>5368.6190279664406</v>
      </c>
      <c r="D23" s="123">
        <f>IF(ISNA(VLOOKUP($A23,'2021 MAEP summary '!$A$5:$K$151,7,FALSE)),0,VLOOKUP($A23,'2021 MAEP summary '!$A$5:$K$151,7,FALSE))</f>
        <v>5534.2196580103873</v>
      </c>
      <c r="E23" s="123">
        <f>IF(ISNA(VLOOKUP($A23,'2019 MAEP summary'!$A$5:$L$151,8,FALSE)),0,VLOOKUP($A23,'2019 MAEP summary'!$A$5:$L$151,8,FALSE))</f>
        <v>5256.7248142274593</v>
      </c>
      <c r="F23" s="124">
        <f t="shared" si="0"/>
        <v>-165.60063004394669</v>
      </c>
      <c r="G23" s="124">
        <f t="shared" si="1"/>
        <v>111.89421373898131</v>
      </c>
      <c r="I23" s="123">
        <f>IF(ISNA(VLOOKUP($A23,'2022 MAEP summary '!$A$5:$Q$150,16,FALSE)),0,VLOOKUP($A23,'2022 MAEP summary '!$A$5:$Q$150,16,FALSE))</f>
        <v>4723.1330819017185</v>
      </c>
      <c r="J23" s="123">
        <f>IF(ISNA(VLOOKUP($A23,'2021 MAEP summary '!$A$5:$K$151,10,FALSE)),0,VLOOKUP($A23,'2021 MAEP summary '!$A$5:$K$151,10,FALSE))</f>
        <v>4039.9809264882138</v>
      </c>
      <c r="K23" s="123">
        <f>IF(ISNA(VLOOKUP($A23,'2019 MAEP summary'!$A$5:$L$151,11,FALSE)),0,VLOOKUP($A23,'2019 MAEP summary'!$A$5:$L$151,11,FALSE))</f>
        <v>3837.4098300860906</v>
      </c>
      <c r="L23" s="124">
        <f t="shared" si="2"/>
        <v>683.15215541350472</v>
      </c>
      <c r="M23" s="124">
        <f t="shared" si="3"/>
        <v>885.72325181562792</v>
      </c>
    </row>
    <row r="24" spans="1:13" s="125" customFormat="1">
      <c r="A24" s="56">
        <v>1420</v>
      </c>
      <c r="B24" s="70" t="s">
        <v>29</v>
      </c>
      <c r="C24" s="123">
        <f>IF(ISNA(VLOOKUP($A24,'2022 MAEP summary '!$A$5:$Q$150,11,FALSE)),0,VLOOKUP($A24,'2022 MAEP summary '!$A$5:$Q$150,11,FALSE))</f>
        <v>5543.5357502742554</v>
      </c>
      <c r="D24" s="123">
        <f>IF(ISNA(VLOOKUP($A24,'2021 MAEP summary '!$A$5:$K$151,7,FALSE)),0,VLOOKUP($A24,'2021 MAEP summary '!$A$5:$K$151,7,FALSE))</f>
        <v>5551.7890506310341</v>
      </c>
      <c r="E24" s="123">
        <f>IF(ISNA(VLOOKUP($A24,'2019 MAEP summary'!$A$5:$L$151,8,FALSE)),0,VLOOKUP($A24,'2019 MAEP summary'!$A$5:$L$151,8,FALSE))</f>
        <v>5261.7263119332883</v>
      </c>
      <c r="F24" s="124">
        <f t="shared" si="0"/>
        <v>-8.2533003567787091</v>
      </c>
      <c r="G24" s="124">
        <f t="shared" si="1"/>
        <v>281.80943834096706</v>
      </c>
      <c r="I24" s="123">
        <f>IF(ISNA(VLOOKUP($A24,'2022 MAEP summary '!$A$5:$Q$150,16,FALSE)),0,VLOOKUP($A24,'2022 MAEP summary '!$A$5:$Q$150,16,FALSE))</f>
        <v>4874.6871513495353</v>
      </c>
      <c r="J24" s="123">
        <f>IF(ISNA(VLOOKUP($A24,'2021 MAEP summary '!$A$5:$K$151,10,FALSE)),0,VLOOKUP($A24,'2021 MAEP summary '!$A$5:$K$151,10,FALSE))</f>
        <v>4828.7408270658116</v>
      </c>
      <c r="K24" s="123">
        <f>IF(ISNA(VLOOKUP($A24,'2019 MAEP summary'!$A$5:$L$151,11,FALSE)),0,VLOOKUP($A24,'2019 MAEP summary'!$A$5:$L$151,11,FALSE))</f>
        <v>4525.1800025410703</v>
      </c>
      <c r="L24" s="124">
        <f t="shared" si="2"/>
        <v>45.946324283723698</v>
      </c>
      <c r="M24" s="124">
        <f t="shared" si="3"/>
        <v>349.50714880846499</v>
      </c>
    </row>
    <row r="25" spans="1:13" s="125" customFormat="1">
      <c r="A25" s="56">
        <v>1425</v>
      </c>
      <c r="B25" s="70" t="s">
        <v>30</v>
      </c>
      <c r="C25" s="123">
        <f>IF(ISNA(VLOOKUP($A25,'2022 MAEP summary '!$A$5:$Q$150,11,FALSE)),0,VLOOKUP($A25,'2022 MAEP summary '!$A$5:$Q$150,11,FALSE))</f>
        <v>5543.5351693333341</v>
      </c>
      <c r="D25" s="123">
        <f>IF(ISNA(VLOOKUP($A25,'2021 MAEP summary '!$A$5:$K$151,7,FALSE)),0,VLOOKUP($A25,'2021 MAEP summary '!$A$5:$K$151,7,FALSE))</f>
        <v>5551.7889147692313</v>
      </c>
      <c r="E25" s="123">
        <f>IF(ISNA(VLOOKUP($A25,'2019 MAEP summary'!$A$5:$L$151,8,FALSE)),0,VLOOKUP($A25,'2019 MAEP summary'!$A$5:$L$151,8,FALSE))</f>
        <v>5261.726319043355</v>
      </c>
      <c r="F25" s="124">
        <f t="shared" si="0"/>
        <v>-8.2537454358971445</v>
      </c>
      <c r="G25" s="124">
        <f t="shared" si="1"/>
        <v>281.80885028997909</v>
      </c>
      <c r="I25" s="123">
        <f>IF(ISNA(VLOOKUP($A25,'2022 MAEP summary '!$A$5:$Q$150,16,FALSE)),0,VLOOKUP($A25,'2022 MAEP summary '!$A$5:$Q$150,16,FALSE))</f>
        <v>4874.6862120000005</v>
      </c>
      <c r="J25" s="123">
        <f>IF(ISNA(VLOOKUP($A25,'2021 MAEP summary '!$A$5:$K$151,10,FALSE)),0,VLOOKUP($A25,'2021 MAEP summary '!$A$5:$K$151,10,FALSE))</f>
        <v>4828.7410956923077</v>
      </c>
      <c r="K25" s="123">
        <f>IF(ISNA(VLOOKUP($A25,'2019 MAEP summary'!$A$5:$L$151,11,FALSE)),0,VLOOKUP($A25,'2019 MAEP summary'!$A$5:$L$151,11,FALSE))</f>
        <v>4525.1790826666675</v>
      </c>
      <c r="L25" s="124">
        <f t="shared" si="2"/>
        <v>45.945116307692842</v>
      </c>
      <c r="M25" s="124">
        <f t="shared" si="3"/>
        <v>349.50712933333307</v>
      </c>
    </row>
    <row r="26" spans="1:13" s="125" customFormat="1">
      <c r="A26" s="56">
        <v>1500</v>
      </c>
      <c r="B26" s="70" t="s">
        <v>31</v>
      </c>
      <c r="C26" s="123">
        <f>IF(ISNA(VLOOKUP($A26,'2022 MAEP summary '!$A$5:$Q$150,11,FALSE)),0,VLOOKUP($A26,'2022 MAEP summary '!$A$5:$Q$150,11,FALSE))</f>
        <v>5511.1693097865518</v>
      </c>
      <c r="D26" s="123">
        <f>IF(ISNA(VLOOKUP($A26,'2021 MAEP summary '!$A$5:$K$151,7,FALSE)),0,VLOOKUP($A26,'2021 MAEP summary '!$A$5:$K$151,7,FALSE))</f>
        <v>5533.2268697976033</v>
      </c>
      <c r="E26" s="123">
        <f>IF(ISNA(VLOOKUP($A26,'2019 MAEP summary'!$A$5:$L$151,8,FALSE)),0,VLOOKUP($A26,'2019 MAEP summary'!$A$5:$L$151,8,FALSE))</f>
        <v>5251.5070055397746</v>
      </c>
      <c r="F26" s="124">
        <f t="shared" si="0"/>
        <v>-22.057560011051464</v>
      </c>
      <c r="G26" s="124">
        <f t="shared" si="1"/>
        <v>259.66230424677724</v>
      </c>
      <c r="I26" s="123">
        <f>IF(ISNA(VLOOKUP($A26,'2022 MAEP summary '!$A$5:$Q$150,16,FALSE)),0,VLOOKUP($A26,'2022 MAEP summary '!$A$5:$Q$150,16,FALSE))</f>
        <v>4298.7172122059901</v>
      </c>
      <c r="J26" s="123">
        <f>IF(ISNA(VLOOKUP($A26,'2021 MAEP summary '!$A$5:$K$151,10,FALSE)),0,VLOOKUP($A26,'2021 MAEP summary '!$A$5:$K$151,10,FALSE))</f>
        <v>4425.1061785911652</v>
      </c>
      <c r="K26" s="123">
        <f>IF(ISNA(VLOOKUP($A26,'2019 MAEP summary'!$A$5:$L$151,11,FALSE)),0,VLOOKUP($A26,'2019 MAEP summary'!$A$5:$L$151,11,FALSE))</f>
        <v>4318.5495536793214</v>
      </c>
      <c r="L26" s="124">
        <f t="shared" si="2"/>
        <v>-126.38896638517508</v>
      </c>
      <c r="M26" s="124">
        <f t="shared" si="3"/>
        <v>-19.832341473331326</v>
      </c>
    </row>
    <row r="27" spans="1:13" s="125" customFormat="1">
      <c r="A27" s="56">
        <v>1520</v>
      </c>
      <c r="B27" s="70" t="s">
        <v>32</v>
      </c>
      <c r="C27" s="123">
        <f>IF(ISNA(VLOOKUP($A27,'2022 MAEP summary '!$A$5:$Q$150,11,FALSE)),0,VLOOKUP($A27,'2022 MAEP summary '!$A$5:$Q$150,11,FALSE))</f>
        <v>5525.9779046911081</v>
      </c>
      <c r="D27" s="123">
        <f>IF(ISNA(VLOOKUP($A27,'2021 MAEP summary '!$A$5:$K$151,7,FALSE)),0,VLOOKUP($A27,'2021 MAEP summary '!$A$5:$K$151,7,FALSE))</f>
        <v>5549.5286199845705</v>
      </c>
      <c r="E27" s="123">
        <f>IF(ISNA(VLOOKUP($A27,'2019 MAEP summary'!$A$5:$L$151,8,FALSE)),0,VLOOKUP($A27,'2019 MAEP summary'!$A$5:$L$151,8,FALSE))</f>
        <v>5254.9232468010487</v>
      </c>
      <c r="F27" s="124">
        <f t="shared" si="0"/>
        <v>-23.550715293462417</v>
      </c>
      <c r="G27" s="124">
        <f t="shared" si="1"/>
        <v>271.05465789005939</v>
      </c>
      <c r="I27" s="123">
        <f>IF(ISNA(VLOOKUP($A27,'2022 MAEP summary '!$A$5:$Q$150,16,FALSE)),0,VLOOKUP($A27,'2022 MAEP summary '!$A$5:$Q$150,16,FALSE))</f>
        <v>4033.9639982702306</v>
      </c>
      <c r="J27" s="123">
        <f>IF(ISNA(VLOOKUP($A27,'2021 MAEP summary '!$A$5:$K$151,10,FALSE)),0,VLOOKUP($A27,'2021 MAEP summary '!$A$5:$K$151,10,FALSE))</f>
        <v>4051.1555955599824</v>
      </c>
      <c r="K27" s="123">
        <f>IF(ISNA(VLOOKUP($A27,'2019 MAEP summary'!$A$5:$L$151,11,FALSE)),0,VLOOKUP($A27,'2019 MAEP summary'!$A$5:$L$151,11,FALSE))</f>
        <v>3836.0939701647653</v>
      </c>
      <c r="L27" s="124">
        <f t="shared" si="2"/>
        <v>-17.191597289751826</v>
      </c>
      <c r="M27" s="124">
        <f t="shared" si="3"/>
        <v>197.87002810546528</v>
      </c>
    </row>
    <row r="28" spans="1:13" s="125" customFormat="1">
      <c r="A28" s="56">
        <v>1600</v>
      </c>
      <c r="B28" s="70" t="s">
        <v>33</v>
      </c>
      <c r="C28" s="123">
        <f>IF(ISNA(VLOOKUP($A28,'2022 MAEP summary '!$A$5:$Q$150,11,FALSE)),0,VLOOKUP($A28,'2022 MAEP summary '!$A$5:$Q$150,11,FALSE))</f>
        <v>5532.516804244241</v>
      </c>
      <c r="D28" s="123">
        <f>IF(ISNA(VLOOKUP($A28,'2021 MAEP summary '!$A$5:$K$151,7,FALSE)),0,VLOOKUP($A28,'2021 MAEP summary '!$A$5:$K$151,7,FALSE))</f>
        <v>5480.3857516612961</v>
      </c>
      <c r="E28" s="123">
        <f>IF(ISNA(VLOOKUP($A28,'2019 MAEP summary'!$A$5:$L$151,8,FALSE)),0,VLOOKUP($A28,'2019 MAEP summary'!$A$5:$L$151,8,FALSE))</f>
        <v>5192.7140642132936</v>
      </c>
      <c r="F28" s="124">
        <f t="shared" si="0"/>
        <v>52.131052582944903</v>
      </c>
      <c r="G28" s="124">
        <f t="shared" si="1"/>
        <v>339.80274003094746</v>
      </c>
      <c r="I28" s="123">
        <f>IF(ISNA(VLOOKUP($A28,'2022 MAEP summary '!$A$5:$Q$150,16,FALSE)),0,VLOOKUP($A28,'2022 MAEP summary '!$A$5:$Q$150,16,FALSE))</f>
        <v>4094.5593515118403</v>
      </c>
      <c r="J28" s="123">
        <f>IF(ISNA(VLOOKUP($A28,'2021 MAEP summary '!$A$5:$K$151,10,FALSE)),0,VLOOKUP($A28,'2021 MAEP summary '!$A$5:$K$151,10,FALSE))</f>
        <v>4000.6817580413172</v>
      </c>
      <c r="K28" s="123">
        <f>IF(ISNA(VLOOKUP($A28,'2019 MAEP summary'!$A$5:$L$151,11,FALSE)),0,VLOOKUP($A28,'2019 MAEP summary'!$A$5:$L$151,11,FALSE))</f>
        <v>3790.6813855050696</v>
      </c>
      <c r="L28" s="124">
        <f t="shared" si="2"/>
        <v>93.877593470523152</v>
      </c>
      <c r="M28" s="124">
        <f t="shared" si="3"/>
        <v>303.87796600677075</v>
      </c>
    </row>
    <row r="29" spans="1:13" s="125" customFormat="1">
      <c r="A29" s="56">
        <v>1700</v>
      </c>
      <c r="B29" s="70" t="s">
        <v>34</v>
      </c>
      <c r="C29" s="123">
        <f>IF(ISNA(VLOOKUP($A29,'2022 MAEP summary '!$A$5:$Q$150,11,FALSE)),0,VLOOKUP($A29,'2022 MAEP summary '!$A$5:$Q$150,11,FALSE))</f>
        <v>5530.0166010891917</v>
      </c>
      <c r="D29" s="123">
        <f>IF(ISNA(VLOOKUP($A29,'2021 MAEP summary '!$A$5:$K$151,7,FALSE)),0,VLOOKUP($A29,'2021 MAEP summary '!$A$5:$K$151,7,FALSE))</f>
        <v>5379.2441528238787</v>
      </c>
      <c r="E29" s="123">
        <f>IF(ISNA(VLOOKUP($A29,'2019 MAEP summary'!$A$5:$L$151,8,FALSE)),0,VLOOKUP($A29,'2019 MAEP summary'!$A$5:$L$151,8,FALSE))</f>
        <v>5102.9120893909858</v>
      </c>
      <c r="F29" s="124">
        <f t="shared" si="0"/>
        <v>150.77244826531296</v>
      </c>
      <c r="G29" s="124">
        <f t="shared" si="1"/>
        <v>427.1045116982059</v>
      </c>
      <c r="I29" s="123">
        <f>IF(ISNA(VLOOKUP($A29,'2022 MAEP summary '!$A$5:$Q$150,16,FALSE)),0,VLOOKUP($A29,'2022 MAEP summary '!$A$5:$Q$150,16,FALSE))</f>
        <v>4130.5748535613402</v>
      </c>
      <c r="J29" s="123">
        <f>IF(ISNA(VLOOKUP($A29,'2021 MAEP summary '!$A$5:$K$151,10,FALSE)),0,VLOOKUP($A29,'2021 MAEP summary '!$A$5:$K$151,10,FALSE))</f>
        <v>3940.1002640094125</v>
      </c>
      <c r="K29" s="123">
        <f>IF(ISNA(VLOOKUP($A29,'2019 MAEP summary'!$A$5:$L$151,11,FALSE)),0,VLOOKUP($A29,'2019 MAEP summary'!$A$5:$L$151,11,FALSE))</f>
        <v>3767.6803853235506</v>
      </c>
      <c r="L29" s="124">
        <f t="shared" si="2"/>
        <v>190.47458955192769</v>
      </c>
      <c r="M29" s="124">
        <f t="shared" si="3"/>
        <v>362.89446823778962</v>
      </c>
    </row>
    <row r="30" spans="1:13" s="125" customFormat="1">
      <c r="A30" s="56">
        <v>1800</v>
      </c>
      <c r="B30" s="70" t="s">
        <v>35</v>
      </c>
      <c r="C30" s="123">
        <f>IF(ISNA(VLOOKUP($A30,'2022 MAEP summary '!$A$5:$Q$150,11,FALSE)),0,VLOOKUP($A30,'2022 MAEP summary '!$A$5:$Q$150,11,FALSE))</f>
        <v>5532.3836011898939</v>
      </c>
      <c r="D30" s="123">
        <f>IF(ISNA(VLOOKUP($A30,'2021 MAEP summary '!$A$5:$K$151,7,FALSE)),0,VLOOKUP($A30,'2021 MAEP summary '!$A$5:$K$151,7,FALSE))</f>
        <v>5467.0621578813243</v>
      </c>
      <c r="E30" s="123">
        <f>IF(ISNA(VLOOKUP($A30,'2019 MAEP summary'!$A$5:$L$151,8,FALSE)),0,VLOOKUP($A30,'2019 MAEP summary'!$A$5:$L$151,8,FALSE))</f>
        <v>5173.8818375930723</v>
      </c>
      <c r="F30" s="124">
        <f t="shared" si="0"/>
        <v>65.321443308569542</v>
      </c>
      <c r="G30" s="124">
        <f t="shared" si="1"/>
        <v>358.50176359682155</v>
      </c>
      <c r="I30" s="123">
        <f>IF(ISNA(VLOOKUP($A30,'2022 MAEP summary '!$A$5:$Q$150,16,FALSE)),0,VLOOKUP($A30,'2022 MAEP summary '!$A$5:$Q$150,16,FALSE))</f>
        <v>4060.2785502714996</v>
      </c>
      <c r="J30" s="123">
        <f>IF(ISNA(VLOOKUP($A30,'2021 MAEP summary '!$A$5:$K$151,10,FALSE)),0,VLOOKUP($A30,'2021 MAEP summary '!$A$5:$K$151,10,FALSE))</f>
        <v>3990.9552692450943</v>
      </c>
      <c r="K30" s="123">
        <f>IF(ISNA(VLOOKUP($A30,'2019 MAEP summary'!$A$5:$L$151,11,FALSE)),0,VLOOKUP($A30,'2019 MAEP summary'!$A$5:$L$151,11,FALSE))</f>
        <v>3776.9336168352465</v>
      </c>
      <c r="L30" s="124">
        <f t="shared" si="2"/>
        <v>69.323281026405311</v>
      </c>
      <c r="M30" s="124">
        <f t="shared" si="3"/>
        <v>283.34493343625309</v>
      </c>
    </row>
    <row r="31" spans="1:13" s="125" customFormat="1">
      <c r="A31" s="56">
        <v>1802</v>
      </c>
      <c r="B31" s="70" t="s">
        <v>36</v>
      </c>
      <c r="C31" s="123">
        <f>IF(ISNA(VLOOKUP($A31,'2022 MAEP summary '!$A$5:$Q$150,11,FALSE)),0,VLOOKUP($A31,'2022 MAEP summary '!$A$5:$Q$150,11,FALSE))</f>
        <v>5535.677925722609</v>
      </c>
      <c r="D31" s="123">
        <f>IF(ISNA(VLOOKUP($A31,'2021 MAEP summary '!$A$5:$K$151,7,FALSE)),0,VLOOKUP($A31,'2021 MAEP summary '!$A$5:$K$151,7,FALSE))</f>
        <v>5434.0013815853872</v>
      </c>
      <c r="E31" s="123">
        <f>IF(ISNA(VLOOKUP($A31,'2019 MAEP summary'!$A$5:$L$151,8,FALSE)),0,VLOOKUP($A31,'2019 MAEP summary'!$A$5:$L$151,8,FALSE))</f>
        <v>5148.9953588115932</v>
      </c>
      <c r="F31" s="124">
        <f t="shared" si="0"/>
        <v>101.67654413722175</v>
      </c>
      <c r="G31" s="124">
        <f t="shared" si="1"/>
        <v>386.68256691101578</v>
      </c>
      <c r="I31" s="123">
        <f>IF(ISNA(VLOOKUP($A31,'2022 MAEP summary '!$A$5:$Q$150,16,FALSE)),0,VLOOKUP($A31,'2022 MAEP summary '!$A$5:$Q$150,16,FALSE))</f>
        <v>4041.0450694600054</v>
      </c>
      <c r="J31" s="123">
        <f>IF(ISNA(VLOOKUP($A31,'2021 MAEP summary '!$A$5:$K$151,10,FALSE)),0,VLOOKUP($A31,'2021 MAEP summary '!$A$5:$K$151,10,FALSE))</f>
        <v>3966.8210614929812</v>
      </c>
      <c r="K31" s="123">
        <f>IF(ISNA(VLOOKUP($A31,'2019 MAEP summary'!$A$5:$L$151,11,FALSE)),0,VLOOKUP($A31,'2019 MAEP summary'!$A$5:$L$151,11,FALSE))</f>
        <v>3758.7672168134181</v>
      </c>
      <c r="L31" s="124">
        <f t="shared" si="2"/>
        <v>74.224007967024136</v>
      </c>
      <c r="M31" s="124">
        <f t="shared" si="3"/>
        <v>282.27785264658723</v>
      </c>
    </row>
    <row r="32" spans="1:13" s="125" customFormat="1">
      <c r="A32" s="56">
        <v>1820</v>
      </c>
      <c r="B32" s="70" t="s">
        <v>37</v>
      </c>
      <c r="C32" s="123">
        <f>IF(ISNA(VLOOKUP($A32,'2022 MAEP summary '!$A$5:$Q$150,11,FALSE)),0,VLOOKUP($A32,'2022 MAEP summary '!$A$5:$Q$150,11,FALSE))</f>
        <v>5539.3675294117647</v>
      </c>
      <c r="D32" s="123">
        <f>IF(ISNA(VLOOKUP($A32,'2021 MAEP summary '!$A$5:$K$151,7,FALSE)),0,VLOOKUP($A32,'2021 MAEP summary '!$A$5:$K$151,7,FALSE))</f>
        <v>5552.1405109235275</v>
      </c>
      <c r="E32" s="123">
        <f>IF(ISNA(VLOOKUP($A32,'2019 MAEP summary'!$A$5:$L$151,8,FALSE)),0,VLOOKUP($A32,'2019 MAEP summary'!$A$5:$L$151,8,FALSE))</f>
        <v>5267.9987563818495</v>
      </c>
      <c r="F32" s="124">
        <f t="shared" si="0"/>
        <v>-12.772981511762737</v>
      </c>
      <c r="G32" s="124">
        <f t="shared" si="1"/>
        <v>271.36877302991525</v>
      </c>
      <c r="I32" s="123">
        <f>IF(ISNA(VLOOKUP($A32,'2022 MAEP summary '!$A$5:$Q$150,16,FALSE)),0,VLOOKUP($A32,'2022 MAEP summary '!$A$5:$Q$150,16,FALSE))</f>
        <v>4104.0324316966453</v>
      </c>
      <c r="J32" s="123">
        <f>IF(ISNA(VLOOKUP($A32,'2021 MAEP summary '!$A$5:$K$151,10,FALSE)),0,VLOOKUP($A32,'2021 MAEP summary '!$A$5:$K$151,10,FALSE))</f>
        <v>4053.0624906527601</v>
      </c>
      <c r="K32" s="123">
        <f>IF(ISNA(VLOOKUP($A32,'2019 MAEP summary'!$A$5:$L$151,11,FALSE)),0,VLOOKUP($A32,'2019 MAEP summary'!$A$5:$L$151,11,FALSE))</f>
        <v>3845.6389970409859</v>
      </c>
      <c r="L32" s="124">
        <f t="shared" si="2"/>
        <v>50.969941043885228</v>
      </c>
      <c r="M32" s="124">
        <f t="shared" si="3"/>
        <v>258.39343465565935</v>
      </c>
    </row>
    <row r="33" spans="1:13" s="125" customFormat="1">
      <c r="A33" s="56">
        <v>1821</v>
      </c>
      <c r="B33" s="70" t="s">
        <v>38</v>
      </c>
      <c r="C33" s="123">
        <f>IF(ISNA(VLOOKUP($A33,'2022 MAEP summary '!$A$5:$Q$150,11,FALSE)),0,VLOOKUP($A33,'2022 MAEP summary '!$A$5:$Q$150,11,FALSE))</f>
        <v>5532.3128476147585</v>
      </c>
      <c r="D33" s="123">
        <f>IF(ISNA(VLOOKUP($A33,'2021 MAEP summary '!$A$5:$K$151,7,FALSE)),0,VLOOKUP($A33,'2021 MAEP summary '!$A$5:$K$151,7,FALSE))</f>
        <v>5397.4547006801658</v>
      </c>
      <c r="E33" s="123">
        <f>IF(ISNA(VLOOKUP($A33,'2019 MAEP summary'!$A$5:$L$151,8,FALSE)),0,VLOOKUP($A33,'2019 MAEP summary'!$A$5:$L$151,8,FALSE))</f>
        <v>5116.1493180926682</v>
      </c>
      <c r="F33" s="124">
        <f t="shared" si="0"/>
        <v>134.8581469345927</v>
      </c>
      <c r="G33" s="124">
        <f t="shared" si="1"/>
        <v>416.16352952209036</v>
      </c>
      <c r="I33" s="123">
        <f>IF(ISNA(VLOOKUP($A33,'2022 MAEP summary '!$A$5:$Q$150,16,FALSE)),0,VLOOKUP($A33,'2022 MAEP summary '!$A$5:$Q$150,16,FALSE))</f>
        <v>4355.1768397105416</v>
      </c>
      <c r="J33" s="123">
        <f>IF(ISNA(VLOOKUP($A33,'2021 MAEP summary '!$A$5:$K$151,10,FALSE)),0,VLOOKUP($A33,'2021 MAEP summary '!$A$5:$K$151,10,FALSE))</f>
        <v>4212.2217336998156</v>
      </c>
      <c r="K33" s="123">
        <f>IF(ISNA(VLOOKUP($A33,'2019 MAEP summary'!$A$5:$L$151,11,FALSE)),0,VLOOKUP($A33,'2019 MAEP summary'!$A$5:$L$151,11,FALSE))</f>
        <v>3983.7792957599154</v>
      </c>
      <c r="L33" s="124">
        <f t="shared" si="2"/>
        <v>142.95510601072601</v>
      </c>
      <c r="M33" s="124">
        <f t="shared" si="3"/>
        <v>371.39754395062619</v>
      </c>
    </row>
    <row r="34" spans="1:13" s="125" customFormat="1">
      <c r="A34" s="56">
        <v>1900</v>
      </c>
      <c r="B34" s="70" t="s">
        <v>39</v>
      </c>
      <c r="C34" s="123">
        <f>IF(ISNA(VLOOKUP($A34,'2022 MAEP summary '!$A$5:$Q$150,11,FALSE)),0,VLOOKUP($A34,'2022 MAEP summary '!$A$5:$Q$150,11,FALSE))</f>
        <v>5507.1738093090626</v>
      </c>
      <c r="D34" s="123">
        <f>IF(ISNA(VLOOKUP($A34,'2021 MAEP summary '!$A$5:$K$151,7,FALSE)),0,VLOOKUP($A34,'2021 MAEP summary '!$A$5:$K$151,7,FALSE))</f>
        <v>5455.1657940107716</v>
      </c>
      <c r="E34" s="123">
        <f>IF(ISNA(VLOOKUP($A34,'2019 MAEP summary'!$A$5:$L$151,8,FALSE)),0,VLOOKUP($A34,'2019 MAEP summary'!$A$5:$L$151,8,FALSE))</f>
        <v>5165.3055604286837</v>
      </c>
      <c r="F34" s="124">
        <f t="shared" si="0"/>
        <v>52.008015298290957</v>
      </c>
      <c r="G34" s="124">
        <f t="shared" si="1"/>
        <v>341.86824888037881</v>
      </c>
      <c r="I34" s="123">
        <f>IF(ISNA(VLOOKUP($A34,'2022 MAEP summary '!$A$5:$Q$150,16,FALSE)),0,VLOOKUP($A34,'2022 MAEP summary '!$A$5:$Q$150,16,FALSE))</f>
        <v>4192.673722497334</v>
      </c>
      <c r="J34" s="123">
        <f>IF(ISNA(VLOOKUP($A34,'2021 MAEP summary '!$A$5:$K$151,10,FALSE)),0,VLOOKUP($A34,'2021 MAEP summary '!$A$5:$K$151,10,FALSE))</f>
        <v>4125.7930436140041</v>
      </c>
      <c r="K34" s="123">
        <f>IF(ISNA(VLOOKUP($A34,'2019 MAEP summary'!$A$5:$L$151,11,FALSE)),0,VLOOKUP($A34,'2019 MAEP summary'!$A$5:$L$151,11,FALSE))</f>
        <v>3897.7115445919658</v>
      </c>
      <c r="L34" s="124">
        <f t="shared" si="2"/>
        <v>66.880678883329892</v>
      </c>
      <c r="M34" s="124">
        <f t="shared" si="3"/>
        <v>294.96217790536821</v>
      </c>
    </row>
    <row r="35" spans="1:13" s="125" customFormat="1">
      <c r="A35" s="71">
        <v>2000</v>
      </c>
      <c r="B35" s="72" t="s">
        <v>40</v>
      </c>
      <c r="C35" s="123">
        <f>IF(ISNA(VLOOKUP($A35,'2022 MAEP summary '!$A$5:$Q$150,11,FALSE)),0,VLOOKUP($A35,'2022 MAEP summary '!$A$5:$Q$150,11,FALSE))</f>
        <v>5530.1202121863107</v>
      </c>
      <c r="D35" s="123">
        <f>IF(ISNA(VLOOKUP($A35,'2021 MAEP summary '!$A$5:$K$151,7,FALSE)),0,VLOOKUP($A35,'2021 MAEP summary '!$A$5:$K$151,7,FALSE))</f>
        <v>5419.8344448559774</v>
      </c>
      <c r="E35" s="123">
        <f>IF(ISNA(VLOOKUP($A35,'2019 MAEP summary'!$A$5:$L$151,8,FALSE)),0,VLOOKUP($A35,'2019 MAEP summary'!$A$5:$L$151,8,FALSE))</f>
        <v>5142.5207153968313</v>
      </c>
      <c r="F35" s="124">
        <f t="shared" si="0"/>
        <v>110.28576733033333</v>
      </c>
      <c r="G35" s="124">
        <f t="shared" si="1"/>
        <v>387.59949678947942</v>
      </c>
      <c r="I35" s="123">
        <f>IF(ISNA(VLOOKUP($A35,'2022 MAEP summary '!$A$5:$Q$150,16,FALSE)),0,VLOOKUP($A35,'2022 MAEP summary '!$A$5:$Q$150,16,FALSE))</f>
        <v>4402.5191835189353</v>
      </c>
      <c r="J35" s="123">
        <f>IF(ISNA(VLOOKUP($A35,'2021 MAEP summary '!$A$5:$K$151,10,FALSE)),0,VLOOKUP($A35,'2021 MAEP summary '!$A$5:$K$151,10,FALSE))</f>
        <v>4431.7320425470034</v>
      </c>
      <c r="K35" s="123">
        <f>IF(ISNA(VLOOKUP($A35,'2019 MAEP summary'!$A$5:$L$151,11,FALSE)),0,VLOOKUP($A35,'2019 MAEP summary'!$A$5:$L$151,11,FALSE))</f>
        <v>4212.7755789144494</v>
      </c>
      <c r="L35" s="124">
        <f t="shared" si="2"/>
        <v>-29.212859028068124</v>
      </c>
      <c r="M35" s="124">
        <f t="shared" si="3"/>
        <v>189.74360460448588</v>
      </c>
    </row>
    <row r="36" spans="1:13" s="125" customFormat="1">
      <c r="A36" s="56">
        <v>2100</v>
      </c>
      <c r="B36" s="70" t="s">
        <v>41</v>
      </c>
      <c r="C36" s="123">
        <f>IF(ISNA(VLOOKUP($A36,'2022 MAEP summary '!$A$5:$Q$150,11,FALSE)),0,VLOOKUP($A36,'2022 MAEP summary '!$A$5:$Q$150,11,FALSE))</f>
        <v>5525.9652942699195</v>
      </c>
      <c r="D36" s="123">
        <f>IF(ISNA(VLOOKUP($A36,'2021 MAEP summary '!$A$5:$K$151,7,FALSE)),0,VLOOKUP($A36,'2021 MAEP summary '!$A$5:$K$151,7,FALSE))</f>
        <v>5442.13571424169</v>
      </c>
      <c r="E36" s="123">
        <f>IF(ISNA(VLOOKUP($A36,'2019 MAEP summary'!$A$5:$L$151,8,FALSE)),0,VLOOKUP($A36,'2019 MAEP summary'!$A$5:$L$151,8,FALSE))</f>
        <v>5169.9832644455209</v>
      </c>
      <c r="F36" s="124">
        <f t="shared" si="0"/>
        <v>83.829580028229429</v>
      </c>
      <c r="G36" s="124">
        <f t="shared" si="1"/>
        <v>355.98202982439852</v>
      </c>
      <c r="I36" s="123">
        <f>IF(ISNA(VLOOKUP($A36,'2022 MAEP summary '!$A$5:$Q$150,16,FALSE)),0,VLOOKUP($A36,'2022 MAEP summary '!$A$5:$Q$150,16,FALSE))</f>
        <v>4107.1155636706553</v>
      </c>
      <c r="J36" s="123">
        <f>IF(ISNA(VLOOKUP($A36,'2021 MAEP summary '!$A$5:$K$151,10,FALSE)),0,VLOOKUP($A36,'2021 MAEP summary '!$A$5:$K$151,10,FALSE))</f>
        <v>3972.7587936443365</v>
      </c>
      <c r="K36" s="123">
        <f>IF(ISNA(VLOOKUP($A36,'2019 MAEP summary'!$A$5:$L$151,11,FALSE)),0,VLOOKUP($A36,'2019 MAEP summary'!$A$5:$L$151,11,FALSE))</f>
        <v>3808.8464842993044</v>
      </c>
      <c r="L36" s="124">
        <f t="shared" si="2"/>
        <v>134.35677002631883</v>
      </c>
      <c r="M36" s="124">
        <f t="shared" si="3"/>
        <v>298.26907937135093</v>
      </c>
    </row>
    <row r="37" spans="1:13" s="125" customFormat="1">
      <c r="A37" s="56">
        <v>2220</v>
      </c>
      <c r="B37" s="70" t="s">
        <v>42</v>
      </c>
      <c r="C37" s="123">
        <f>IF(ISNA(VLOOKUP($A37,'2022 MAEP summary '!$A$5:$Q$150,11,FALSE)),0,VLOOKUP($A37,'2022 MAEP summary '!$A$5:$Q$150,11,FALSE))</f>
        <v>5535.8226479165178</v>
      </c>
      <c r="D37" s="123">
        <f>IF(ISNA(VLOOKUP($A37,'2021 MAEP summary '!$A$5:$K$151,7,FALSE)),0,VLOOKUP($A37,'2021 MAEP summary '!$A$5:$K$151,7,FALSE))</f>
        <v>5446.1649837378654</v>
      </c>
      <c r="E37" s="123">
        <f>IF(ISNA(VLOOKUP($A37,'2019 MAEP summary'!$A$5:$L$151,8,FALSE)),0,VLOOKUP($A37,'2019 MAEP summary'!$A$5:$L$151,8,FALSE))</f>
        <v>5164.1326621005446</v>
      </c>
      <c r="F37" s="124">
        <f t="shared" si="0"/>
        <v>89.65766417865234</v>
      </c>
      <c r="G37" s="124">
        <f t="shared" si="1"/>
        <v>371.68998581597316</v>
      </c>
      <c r="I37" s="123">
        <f>IF(ISNA(VLOOKUP($A37,'2022 MAEP summary '!$A$5:$Q$150,16,FALSE)),0,VLOOKUP($A37,'2022 MAEP summary '!$A$5:$Q$150,16,FALSE))</f>
        <v>4245.5993161634597</v>
      </c>
      <c r="J37" s="123">
        <f>IF(ISNA(VLOOKUP($A37,'2021 MAEP summary '!$A$5:$K$151,10,FALSE)),0,VLOOKUP($A37,'2021 MAEP summary '!$A$5:$K$151,10,FALSE))</f>
        <v>4175.7325935348372</v>
      </c>
      <c r="K37" s="123">
        <f>IF(ISNA(VLOOKUP($A37,'2019 MAEP summary'!$A$5:$L$151,11,FALSE)),0,VLOOKUP($A37,'2019 MAEP summary'!$A$5:$L$151,11,FALSE))</f>
        <v>3929.7430267468958</v>
      </c>
      <c r="L37" s="124">
        <f t="shared" si="2"/>
        <v>69.866722628622483</v>
      </c>
      <c r="M37" s="124">
        <f t="shared" si="3"/>
        <v>315.85628941656387</v>
      </c>
    </row>
    <row r="38" spans="1:13" s="125" customFormat="1">
      <c r="A38" s="56">
        <v>2300</v>
      </c>
      <c r="B38" s="70" t="s">
        <v>43</v>
      </c>
      <c r="C38" s="123">
        <f>IF(ISNA(VLOOKUP($A38,'2022 MAEP summary '!$A$5:$Q$150,11,FALSE)),0,VLOOKUP($A38,'2022 MAEP summary '!$A$5:$Q$150,11,FALSE))</f>
        <v>5522.5083573352331</v>
      </c>
      <c r="D38" s="123">
        <f>IF(ISNA(VLOOKUP($A38,'2021 MAEP summary '!$A$5:$K$151,7,FALSE)),0,VLOOKUP($A38,'2021 MAEP summary '!$A$5:$K$151,7,FALSE))</f>
        <v>5428.4378648325801</v>
      </c>
      <c r="E38" s="123">
        <f>IF(ISNA(VLOOKUP($A38,'2019 MAEP summary'!$A$5:$L$151,8,FALSE)),0,VLOOKUP($A38,'2019 MAEP summary'!$A$5:$L$151,8,FALSE))</f>
        <v>5150.0886070630795</v>
      </c>
      <c r="F38" s="124">
        <f t="shared" si="0"/>
        <v>94.070492502652996</v>
      </c>
      <c r="G38" s="124">
        <f t="shared" si="1"/>
        <v>372.41975027215358</v>
      </c>
      <c r="I38" s="123">
        <f>IF(ISNA(VLOOKUP($A38,'2022 MAEP summary '!$A$5:$Q$150,16,FALSE)),0,VLOOKUP($A38,'2022 MAEP summary '!$A$5:$Q$150,16,FALSE))</f>
        <v>4097.9006196719129</v>
      </c>
      <c r="J38" s="123">
        <f>IF(ISNA(VLOOKUP($A38,'2021 MAEP summary '!$A$5:$K$151,10,FALSE)),0,VLOOKUP($A38,'2021 MAEP summary '!$A$5:$K$151,10,FALSE))</f>
        <v>3962.7596012049175</v>
      </c>
      <c r="K38" s="123">
        <f>IF(ISNA(VLOOKUP($A38,'2019 MAEP summary'!$A$5:$L$151,11,FALSE)),0,VLOOKUP($A38,'2019 MAEP summary'!$A$5:$L$151,11,FALSE))</f>
        <v>3759.5647508002057</v>
      </c>
      <c r="L38" s="124">
        <f t="shared" si="2"/>
        <v>135.14101846699532</v>
      </c>
      <c r="M38" s="124">
        <f t="shared" si="3"/>
        <v>338.33586887170713</v>
      </c>
    </row>
    <row r="39" spans="1:13" s="125" customFormat="1">
      <c r="A39" s="56">
        <v>2320</v>
      </c>
      <c r="B39" s="70" t="s">
        <v>44</v>
      </c>
      <c r="C39" s="123">
        <f>IF(ISNA(VLOOKUP($A39,'2022 MAEP summary '!$A$5:$Q$150,11,FALSE)),0,VLOOKUP($A39,'2022 MAEP summary '!$A$5:$Q$150,11,FALSE))</f>
        <v>5520.8489029410157</v>
      </c>
      <c r="D39" s="123">
        <f>IF(ISNA(VLOOKUP($A39,'2021 MAEP summary '!$A$5:$K$151,7,FALSE)),0,VLOOKUP($A39,'2021 MAEP summary '!$A$5:$K$151,7,FALSE))</f>
        <v>5504.1291193370089</v>
      </c>
      <c r="E39" s="123">
        <f>IF(ISNA(VLOOKUP($A39,'2019 MAEP summary'!$A$5:$L$151,8,FALSE)),0,VLOOKUP($A39,'2019 MAEP summary'!$A$5:$L$151,8,FALSE))</f>
        <v>5220.8482589428322</v>
      </c>
      <c r="F39" s="124">
        <f t="shared" si="0"/>
        <v>16.719783604006807</v>
      </c>
      <c r="G39" s="124">
        <f t="shared" si="1"/>
        <v>300.00064399818348</v>
      </c>
      <c r="I39" s="123">
        <f>IF(ISNA(VLOOKUP($A39,'2022 MAEP summary '!$A$5:$Q$150,16,FALSE)),0,VLOOKUP($A39,'2022 MAEP summary '!$A$5:$Q$150,16,FALSE))</f>
        <v>4143.4005914864383</v>
      </c>
      <c r="J39" s="123">
        <f>IF(ISNA(VLOOKUP($A39,'2021 MAEP summary '!$A$5:$K$151,10,FALSE)),0,VLOOKUP($A39,'2021 MAEP summary '!$A$5:$K$151,10,FALSE))</f>
        <v>4018.0141091525957</v>
      </c>
      <c r="K39" s="123">
        <f>IF(ISNA(VLOOKUP($A39,'2019 MAEP summary'!$A$5:$L$151,11,FALSE)),0,VLOOKUP($A39,'2019 MAEP summary'!$A$5:$L$151,11,FALSE))</f>
        <v>3811.2191556363514</v>
      </c>
      <c r="L39" s="124">
        <f t="shared" si="2"/>
        <v>125.38648233384265</v>
      </c>
      <c r="M39" s="124">
        <f t="shared" si="3"/>
        <v>332.18143585008693</v>
      </c>
    </row>
    <row r="40" spans="1:13" s="125" customFormat="1">
      <c r="A40" s="56">
        <v>2400</v>
      </c>
      <c r="B40" s="70" t="s">
        <v>45</v>
      </c>
      <c r="C40" s="123">
        <f>IF(ISNA(VLOOKUP($A40,'2022 MAEP summary '!$A$5:$Q$150,11,FALSE)),0,VLOOKUP($A40,'2022 MAEP summary '!$A$5:$Q$150,11,FALSE))</f>
        <v>5513.951278724443</v>
      </c>
      <c r="D40" s="123">
        <f>IF(ISNA(VLOOKUP($A40,'2021 MAEP summary '!$A$5:$K$151,7,FALSE)),0,VLOOKUP($A40,'2021 MAEP summary '!$A$5:$K$151,7,FALSE))</f>
        <v>5436.15360754013</v>
      </c>
      <c r="E40" s="123">
        <f>IF(ISNA(VLOOKUP($A40,'2019 MAEP summary'!$A$5:$L$151,8,FALSE)),0,VLOOKUP($A40,'2019 MAEP summary'!$A$5:$L$151,8,FALSE))</f>
        <v>5152.8805577064031</v>
      </c>
      <c r="F40" s="124">
        <f t="shared" si="0"/>
        <v>77.797671184313003</v>
      </c>
      <c r="G40" s="124">
        <f t="shared" si="1"/>
        <v>361.07072101803988</v>
      </c>
      <c r="I40" s="123">
        <f>IF(ISNA(VLOOKUP($A40,'2022 MAEP summary '!$A$5:$Q$150,16,FALSE)),0,VLOOKUP($A40,'2022 MAEP summary '!$A$5:$Q$150,16,FALSE))</f>
        <v>4118.090613732521</v>
      </c>
      <c r="J40" s="123">
        <f>IF(ISNA(VLOOKUP($A40,'2021 MAEP summary '!$A$5:$K$151,10,FALSE)),0,VLOOKUP($A40,'2021 MAEP summary '!$A$5:$K$151,10,FALSE))</f>
        <v>3968.3921544567202</v>
      </c>
      <c r="K40" s="123">
        <f>IF(ISNA(VLOOKUP($A40,'2019 MAEP summary'!$A$5:$L$151,11,FALSE)),0,VLOOKUP($A40,'2019 MAEP summary'!$A$5:$L$151,11,FALSE))</f>
        <v>3761.6028090449913</v>
      </c>
      <c r="L40" s="124">
        <f t="shared" si="2"/>
        <v>149.69845927580081</v>
      </c>
      <c r="M40" s="124">
        <f t="shared" si="3"/>
        <v>356.48780468752966</v>
      </c>
    </row>
    <row r="41" spans="1:13" s="125" customFormat="1">
      <c r="A41" s="56">
        <v>2420</v>
      </c>
      <c r="B41" s="70" t="s">
        <v>46</v>
      </c>
      <c r="C41" s="123">
        <f>IF(ISNA(VLOOKUP($A41,'2022 MAEP summary '!$A$5:$Q$150,11,FALSE)),0,VLOOKUP($A41,'2022 MAEP summary '!$A$5:$Q$150,11,FALSE))</f>
        <v>5524.3512168490806</v>
      </c>
      <c r="D41" s="123">
        <f>IF(ISNA(VLOOKUP($A41,'2021 MAEP summary '!$A$5:$K$151,7,FALSE)),0,VLOOKUP($A41,'2021 MAEP summary '!$A$5:$K$151,7,FALSE))</f>
        <v>5424.0002003538402</v>
      </c>
      <c r="E41" s="123">
        <f>IF(ISNA(VLOOKUP($A41,'2019 MAEP summary'!$A$5:$L$151,8,FALSE)),0,VLOOKUP($A41,'2019 MAEP summary'!$A$5:$L$151,8,FALSE))</f>
        <v>5129.7056542381661</v>
      </c>
      <c r="F41" s="124">
        <f t="shared" si="0"/>
        <v>100.3510164952404</v>
      </c>
      <c r="G41" s="124">
        <f t="shared" si="1"/>
        <v>394.64556261091457</v>
      </c>
      <c r="I41" s="123">
        <f>IF(ISNA(VLOOKUP($A41,'2022 MAEP summary '!$A$5:$Q$150,16,FALSE)),0,VLOOKUP($A41,'2022 MAEP summary '!$A$5:$Q$150,16,FALSE))</f>
        <v>4117.5980667441418</v>
      </c>
      <c r="J41" s="123">
        <f>IF(ISNA(VLOOKUP($A41,'2021 MAEP summary '!$A$5:$K$151,10,FALSE)),0,VLOOKUP($A41,'2021 MAEP summary '!$A$5:$K$151,10,FALSE))</f>
        <v>3959.5201915945399</v>
      </c>
      <c r="K41" s="123">
        <f>IF(ISNA(VLOOKUP($A41,'2019 MAEP summary'!$A$5:$L$151,11,FALSE)),0,VLOOKUP($A41,'2019 MAEP summary'!$A$5:$L$151,11,FALSE))</f>
        <v>3744.6851429700641</v>
      </c>
      <c r="L41" s="124">
        <f t="shared" si="2"/>
        <v>158.07787514960182</v>
      </c>
      <c r="M41" s="124">
        <f t="shared" si="3"/>
        <v>372.91292377407763</v>
      </c>
    </row>
    <row r="42" spans="1:13" s="125" customFormat="1">
      <c r="A42" s="56">
        <v>2421</v>
      </c>
      <c r="B42" s="70" t="s">
        <v>47</v>
      </c>
      <c r="C42" s="123">
        <f>IF(ISNA(VLOOKUP($A42,'2022 MAEP summary '!$A$5:$Q$150,11,FALSE)),0,VLOOKUP($A42,'2022 MAEP summary '!$A$5:$Q$150,11,FALSE))</f>
        <v>5524.8911989218586</v>
      </c>
      <c r="D42" s="123">
        <f>IF(ISNA(VLOOKUP($A42,'2021 MAEP summary '!$A$5:$K$151,7,FALSE)),0,VLOOKUP($A42,'2021 MAEP summary '!$A$5:$K$151,7,FALSE))</f>
        <v>5448.6605401923307</v>
      </c>
      <c r="E42" s="123">
        <f>IF(ISNA(VLOOKUP($A42,'2019 MAEP summary'!$A$5:$L$151,8,FALSE)),0,VLOOKUP($A42,'2019 MAEP summary'!$A$5:$L$151,8,FALSE))</f>
        <v>5167.6334573658587</v>
      </c>
      <c r="F42" s="124">
        <f t="shared" si="0"/>
        <v>76.230658729527931</v>
      </c>
      <c r="G42" s="124">
        <f t="shared" si="1"/>
        <v>357.25774155599993</v>
      </c>
      <c r="I42" s="123">
        <f>IF(ISNA(VLOOKUP($A42,'2022 MAEP summary '!$A$5:$Q$150,16,FALSE)),0,VLOOKUP($A42,'2022 MAEP summary '!$A$5:$Q$150,16,FALSE))</f>
        <v>4100.7699235909495</v>
      </c>
      <c r="J42" s="123">
        <f>IF(ISNA(VLOOKUP($A42,'2021 MAEP summary '!$A$5:$K$151,10,FALSE)),0,VLOOKUP($A42,'2021 MAEP summary '!$A$5:$K$151,10,FALSE))</f>
        <v>3977.5222133767015</v>
      </c>
      <c r="K42" s="123">
        <f>IF(ISNA(VLOOKUP($A42,'2019 MAEP summary'!$A$5:$L$151,11,FALSE)),0,VLOOKUP($A42,'2019 MAEP summary'!$A$5:$L$151,11,FALSE))</f>
        <v>3772.372425399954</v>
      </c>
      <c r="L42" s="124">
        <f t="shared" si="2"/>
        <v>123.24771021424795</v>
      </c>
      <c r="M42" s="124">
        <f t="shared" si="3"/>
        <v>328.39749819099552</v>
      </c>
    </row>
    <row r="43" spans="1:13" s="125" customFormat="1">
      <c r="A43" s="56">
        <v>2422</v>
      </c>
      <c r="B43" s="70" t="s">
        <v>48</v>
      </c>
      <c r="C43" s="123">
        <f>IF(ISNA(VLOOKUP($A43,'2022 MAEP summary '!$A$5:$Q$150,11,FALSE)),0,VLOOKUP($A43,'2022 MAEP summary '!$A$5:$Q$150,11,FALSE))</f>
        <v>5513.1018282662853</v>
      </c>
      <c r="D43" s="123">
        <f>IF(ISNA(VLOOKUP($A43,'2021 MAEP summary '!$A$5:$K$151,7,FALSE)),0,VLOOKUP($A43,'2021 MAEP summary '!$A$5:$K$151,7,FALSE))</f>
        <v>5373.5774805942829</v>
      </c>
      <c r="E43" s="123">
        <f>IF(ISNA(VLOOKUP($A43,'2019 MAEP summary'!$A$5:$L$151,8,FALSE)),0,VLOOKUP($A43,'2019 MAEP summary'!$A$5:$L$151,8,FALSE))</f>
        <v>5097.4774461623228</v>
      </c>
      <c r="F43" s="124">
        <f t="shared" si="0"/>
        <v>139.52434767200248</v>
      </c>
      <c r="G43" s="124">
        <f t="shared" si="1"/>
        <v>415.62438210396249</v>
      </c>
      <c r="I43" s="123">
        <f>IF(ISNA(VLOOKUP($A43,'2022 MAEP summary '!$A$5:$Q$150,16,FALSE)),0,VLOOKUP($A43,'2022 MAEP summary '!$A$5:$Q$150,16,FALSE))</f>
        <v>4513.3468865178438</v>
      </c>
      <c r="J43" s="123">
        <f>IF(ISNA(VLOOKUP($A43,'2021 MAEP summary '!$A$5:$K$151,10,FALSE)),0,VLOOKUP($A43,'2021 MAEP summary '!$A$5:$K$151,10,FALSE))</f>
        <v>4394.4077977951802</v>
      </c>
      <c r="K43" s="123">
        <f>IF(ISNA(VLOOKUP($A43,'2019 MAEP summary'!$A$5:$L$151,11,FALSE)),0,VLOOKUP($A43,'2019 MAEP summary'!$A$5:$L$151,11,FALSE))</f>
        <v>4200.037012771485</v>
      </c>
      <c r="L43" s="124">
        <f t="shared" si="2"/>
        <v>118.93908872266366</v>
      </c>
      <c r="M43" s="124">
        <f t="shared" si="3"/>
        <v>313.30987374635879</v>
      </c>
    </row>
    <row r="44" spans="1:13" s="125" customFormat="1">
      <c r="A44" s="56">
        <v>2423</v>
      </c>
      <c r="B44" s="70" t="s">
        <v>49</v>
      </c>
      <c r="C44" s="123">
        <f>IF(ISNA(VLOOKUP($A44,'2022 MAEP summary '!$A$5:$Q$150,11,FALSE)),0,VLOOKUP($A44,'2022 MAEP summary '!$A$5:$Q$150,11,FALSE))</f>
        <v>5531.0523885252178</v>
      </c>
      <c r="D44" s="123">
        <f>IF(ISNA(VLOOKUP($A44,'2021 MAEP summary '!$A$5:$K$151,7,FALSE)),0,VLOOKUP($A44,'2021 MAEP summary '!$A$5:$K$151,7,FALSE))</f>
        <v>5413.5371649911795</v>
      </c>
      <c r="E44" s="123">
        <f>IF(ISNA(VLOOKUP($A44,'2019 MAEP summary'!$A$5:$L$151,8,FALSE)),0,VLOOKUP($A44,'2019 MAEP summary'!$A$5:$L$151,8,FALSE))</f>
        <v>5130.7638565436737</v>
      </c>
      <c r="F44" s="124">
        <f t="shared" si="0"/>
        <v>117.51522353403834</v>
      </c>
      <c r="G44" s="124">
        <f t="shared" si="1"/>
        <v>400.28853198154411</v>
      </c>
      <c r="I44" s="123">
        <f>IF(ISNA(VLOOKUP($A44,'2022 MAEP summary '!$A$5:$Q$150,16,FALSE)),0,VLOOKUP($A44,'2022 MAEP summary '!$A$5:$Q$150,16,FALSE))</f>
        <v>4103.4373219485242</v>
      </c>
      <c r="J44" s="123">
        <f>IF(ISNA(VLOOKUP($A44,'2021 MAEP summary '!$A$5:$K$151,10,FALSE)),0,VLOOKUP($A44,'2021 MAEP summary '!$A$5:$K$151,10,FALSE))</f>
        <v>3951.8823220016579</v>
      </c>
      <c r="K44" s="123">
        <f>IF(ISNA(VLOOKUP($A44,'2019 MAEP summary'!$A$5:$L$151,11,FALSE)),0,VLOOKUP($A44,'2019 MAEP summary'!$A$5:$L$151,11,FALSE))</f>
        <v>3745.4576200150136</v>
      </c>
      <c r="L44" s="124">
        <f t="shared" si="2"/>
        <v>151.55499994686625</v>
      </c>
      <c r="M44" s="124">
        <f t="shared" si="3"/>
        <v>357.97970193351057</v>
      </c>
    </row>
    <row r="45" spans="1:13" s="125" customFormat="1">
      <c r="A45" s="56">
        <v>2500</v>
      </c>
      <c r="B45" s="70" t="s">
        <v>50</v>
      </c>
      <c r="C45" s="123">
        <f>IF(ISNA(VLOOKUP($A45,'2022 MAEP summary '!$A$5:$Q$150,11,FALSE)),0,VLOOKUP($A45,'2022 MAEP summary '!$A$5:$Q$150,11,FALSE))</f>
        <v>5527.4099920004528</v>
      </c>
      <c r="D45" s="123">
        <f>IF(ISNA(VLOOKUP($A45,'2021 MAEP summary '!$A$5:$K$151,7,FALSE)),0,VLOOKUP($A45,'2021 MAEP summary '!$A$5:$K$151,7,FALSE))</f>
        <v>5461.483923885562</v>
      </c>
      <c r="E45" s="123">
        <f>IF(ISNA(VLOOKUP($A45,'2019 MAEP summary'!$A$5:$L$151,8,FALSE)),0,VLOOKUP($A45,'2019 MAEP summary'!$A$5:$L$151,8,FALSE))</f>
        <v>5168.7581332664795</v>
      </c>
      <c r="F45" s="124">
        <f t="shared" si="0"/>
        <v>65.926068114890768</v>
      </c>
      <c r="G45" s="124">
        <f t="shared" si="1"/>
        <v>358.65185873397331</v>
      </c>
      <c r="I45" s="123">
        <f>IF(ISNA(VLOOKUP($A45,'2022 MAEP summary '!$A$5:$Q$150,16,FALSE)),0,VLOOKUP($A45,'2022 MAEP summary '!$A$5:$Q$150,16,FALSE))</f>
        <v>4035.0092802352769</v>
      </c>
      <c r="J45" s="123">
        <f>IF(ISNA(VLOOKUP($A45,'2021 MAEP summary '!$A$5:$K$151,10,FALSE)),0,VLOOKUP($A45,'2021 MAEP summary '!$A$5:$K$151,10,FALSE))</f>
        <v>3986.8833468865018</v>
      </c>
      <c r="K45" s="123">
        <f>IF(ISNA(VLOOKUP($A45,'2019 MAEP summary'!$A$5:$L$151,11,FALSE)),0,VLOOKUP($A45,'2019 MAEP summary'!$A$5:$L$151,11,FALSE))</f>
        <v>3773.1935154854486</v>
      </c>
      <c r="L45" s="124">
        <f t="shared" si="2"/>
        <v>48.125933348775106</v>
      </c>
      <c r="M45" s="124">
        <f t="shared" si="3"/>
        <v>261.8157647498283</v>
      </c>
    </row>
    <row r="46" spans="1:13" s="125" customFormat="1">
      <c r="A46" s="56">
        <v>2505</v>
      </c>
      <c r="B46" s="70" t="s">
        <v>51</v>
      </c>
      <c r="C46" s="123">
        <f>IF(ISNA(VLOOKUP($A46,'2022 MAEP summary '!$A$5:$Q$150,11,FALSE)),0,VLOOKUP($A46,'2022 MAEP summary '!$A$5:$Q$150,11,FALSE))</f>
        <v>5522.0785361739136</v>
      </c>
      <c r="D46" s="123">
        <f>IF(ISNA(VLOOKUP($A46,'2021 MAEP summary '!$A$5:$K$151,7,FALSE)),0,VLOOKUP($A46,'2021 MAEP summary '!$A$5:$K$151,7,FALSE))</f>
        <v>5550.7305052173915</v>
      </c>
      <c r="E46" s="123">
        <f>IF(ISNA(VLOOKUP($A46,'2019 MAEP summary'!$A$5:$L$151,8,FALSE)),0,VLOOKUP($A46,'2019 MAEP summary'!$A$5:$L$151,8,FALSE))</f>
        <v>5261.3456600000009</v>
      </c>
      <c r="F46" s="124">
        <f t="shared" si="0"/>
        <v>-28.651969043477948</v>
      </c>
      <c r="G46" s="124">
        <f t="shared" si="1"/>
        <v>260.7328761739127</v>
      </c>
      <c r="I46" s="123">
        <f>IF(ISNA(VLOOKUP($A46,'2022 MAEP summary '!$A$5:$Q$150,16,FALSE)),0,VLOOKUP($A46,'2022 MAEP summary '!$A$5:$Q$150,16,FALSE))</f>
        <v>4187.2525773913048</v>
      </c>
      <c r="J46" s="123">
        <f>IF(ISNA(VLOOKUP($A46,'2021 MAEP summary '!$A$5:$K$151,10,FALSE)),0,VLOOKUP($A46,'2021 MAEP summary '!$A$5:$K$151,10,FALSE))</f>
        <v>4231.8876054347829</v>
      </c>
      <c r="K46" s="123">
        <f>IF(ISNA(VLOOKUP($A46,'2019 MAEP summary'!$A$5:$L$151,11,FALSE)),0,VLOOKUP($A46,'2019 MAEP summary'!$A$5:$L$151,11,FALSE))</f>
        <v>4083.7587591304355</v>
      </c>
      <c r="L46" s="124">
        <f t="shared" si="2"/>
        <v>-44.635028043478087</v>
      </c>
      <c r="M46" s="124">
        <f t="shared" si="3"/>
        <v>103.49381826086938</v>
      </c>
    </row>
    <row r="47" spans="1:13" s="125" customFormat="1">
      <c r="A47" s="56">
        <v>2515</v>
      </c>
      <c r="B47" s="70" t="s">
        <v>52</v>
      </c>
      <c r="C47" s="123">
        <f>IF(ISNA(VLOOKUP($A47,'2022 MAEP summary '!$A$5:$Q$150,11,FALSE)),0,VLOOKUP($A47,'2022 MAEP summary '!$A$5:$Q$150,11,FALSE))</f>
        <v>5522.0789250000007</v>
      </c>
      <c r="D47" s="123">
        <f>IF(ISNA(VLOOKUP($A47,'2021 MAEP summary '!$A$5:$K$151,7,FALSE)),0,VLOOKUP($A47,'2021 MAEP summary '!$A$5:$K$151,7,FALSE))</f>
        <v>5550.731158333333</v>
      </c>
      <c r="E47" s="123">
        <f>IF(ISNA(VLOOKUP($A47,'2019 MAEP summary'!$A$5:$L$151,8,FALSE)),0,VLOOKUP($A47,'2019 MAEP summary'!$A$5:$L$151,8,FALSE))</f>
        <v>5261.3441556666667</v>
      </c>
      <c r="F47" s="124">
        <f t="shared" si="0"/>
        <v>-28.652233333332333</v>
      </c>
      <c r="G47" s="124">
        <f t="shared" si="1"/>
        <v>260.73476933333404</v>
      </c>
      <c r="I47" s="123">
        <f>IF(ISNA(VLOOKUP($A47,'2022 MAEP summary '!$A$5:$Q$150,16,FALSE)),0,VLOOKUP($A47,'2022 MAEP summary '!$A$5:$Q$150,16,FALSE))</f>
        <v>4187.2527070000006</v>
      </c>
      <c r="J47" s="123">
        <f>IF(ISNA(VLOOKUP($A47,'2021 MAEP summary '!$A$5:$K$151,10,FALSE)),0,VLOOKUP($A47,'2021 MAEP summary '!$A$5:$K$151,10,FALSE))</f>
        <v>4231.8889116666669</v>
      </c>
      <c r="K47" s="123">
        <f>IF(ISNA(VLOOKUP($A47,'2019 MAEP summary'!$A$5:$L$151,11,FALSE)),0,VLOOKUP($A47,'2019 MAEP summary'!$A$5:$L$151,11,FALSE))</f>
        <v>4083.7565353333339</v>
      </c>
      <c r="L47" s="124">
        <f t="shared" si="2"/>
        <v>-44.636204666666345</v>
      </c>
      <c r="M47" s="124">
        <f t="shared" si="3"/>
        <v>103.49617166666667</v>
      </c>
    </row>
    <row r="48" spans="1:13" s="125" customFormat="1">
      <c r="A48" s="56">
        <v>2520</v>
      </c>
      <c r="B48" s="70" t="s">
        <v>53</v>
      </c>
      <c r="C48" s="123">
        <f>IF(ISNA(VLOOKUP($A48,'2022 MAEP summary '!$A$5:$Q$150,11,FALSE)),0,VLOOKUP($A48,'2022 MAEP summary '!$A$5:$Q$150,11,FALSE))</f>
        <v>5522.0788361447767</v>
      </c>
      <c r="D48" s="123">
        <f>IF(ISNA(VLOOKUP($A48,'2021 MAEP summary '!$A$5:$K$151,7,FALSE)),0,VLOOKUP($A48,'2021 MAEP summary '!$A$5:$K$151,7,FALSE))</f>
        <v>5550.731232808178</v>
      </c>
      <c r="E48" s="123">
        <f>IF(ISNA(VLOOKUP($A48,'2019 MAEP summary'!$A$5:$L$151,8,FALSE)),0,VLOOKUP($A48,'2019 MAEP summary'!$A$5:$L$151,8,FALSE))</f>
        <v>5261.3447607840453</v>
      </c>
      <c r="F48" s="124">
        <f t="shared" si="0"/>
        <v>-28.652396663401305</v>
      </c>
      <c r="G48" s="124">
        <f t="shared" si="1"/>
        <v>260.73407536073137</v>
      </c>
      <c r="I48" s="123">
        <f>IF(ISNA(VLOOKUP($A48,'2022 MAEP summary '!$A$5:$Q$150,16,FALSE)),0,VLOOKUP($A48,'2022 MAEP summary '!$A$5:$Q$150,16,FALSE))</f>
        <v>4187.2529930480005</v>
      </c>
      <c r="J48" s="123">
        <f>IF(ISNA(VLOOKUP($A48,'2021 MAEP summary '!$A$5:$K$151,10,FALSE)),0,VLOOKUP($A48,'2021 MAEP summary '!$A$5:$K$151,10,FALSE))</f>
        <v>4231.8892210840177</v>
      </c>
      <c r="K48" s="123">
        <f>IF(ISNA(VLOOKUP($A48,'2019 MAEP summary'!$A$5:$L$151,11,FALSE)),0,VLOOKUP($A48,'2019 MAEP summary'!$A$5:$L$151,11,FALSE))</f>
        <v>4083.7573443198271</v>
      </c>
      <c r="L48" s="124">
        <f t="shared" si="2"/>
        <v>-44.636228036017201</v>
      </c>
      <c r="M48" s="124">
        <f t="shared" si="3"/>
        <v>103.49564872817336</v>
      </c>
    </row>
    <row r="49" spans="1:13" s="125" customFormat="1">
      <c r="A49" s="71">
        <v>2521</v>
      </c>
      <c r="B49" s="72" t="s">
        <v>54</v>
      </c>
      <c r="C49" s="123">
        <f>IF(ISNA(VLOOKUP($A49,'2022 MAEP summary '!$A$5:$Q$150,11,FALSE)),0,VLOOKUP($A49,'2022 MAEP summary '!$A$5:$Q$150,11,FALSE))</f>
        <v>5531.7669544338842</v>
      </c>
      <c r="D49" s="123">
        <f>IF(ISNA(VLOOKUP($A49,'2021 MAEP summary '!$A$5:$K$151,7,FALSE)),0,VLOOKUP($A49,'2021 MAEP summary '!$A$5:$K$151,7,FALSE))</f>
        <v>5360.0834214487013</v>
      </c>
      <c r="E49" s="123">
        <f>IF(ISNA(VLOOKUP($A49,'2019 MAEP summary'!$A$5:$L$151,8,FALSE)),0,VLOOKUP($A49,'2019 MAEP summary'!$A$5:$L$151,8,FALSE))</f>
        <v>5080.7877637398979</v>
      </c>
      <c r="F49" s="124">
        <f t="shared" si="0"/>
        <v>171.68353298518286</v>
      </c>
      <c r="G49" s="124">
        <f t="shared" si="1"/>
        <v>450.97919069398631</v>
      </c>
      <c r="I49" s="123">
        <f>IF(ISNA(VLOOKUP($A49,'2022 MAEP summary '!$A$5:$Q$150,16,FALSE)),0,VLOOKUP($A49,'2022 MAEP summary '!$A$5:$Q$150,16,FALSE))</f>
        <v>4262.2020565460261</v>
      </c>
      <c r="J49" s="123">
        <f>IF(ISNA(VLOOKUP($A49,'2021 MAEP summary '!$A$5:$K$151,10,FALSE)),0,VLOOKUP($A49,'2021 MAEP summary '!$A$5:$K$151,10,FALSE))</f>
        <v>4099.6944089738281</v>
      </c>
      <c r="K49" s="123">
        <f>IF(ISNA(VLOOKUP($A49,'2019 MAEP summary'!$A$5:$L$151,11,FALSE)),0,VLOOKUP($A49,'2019 MAEP summary'!$A$5:$L$151,11,FALSE))</f>
        <v>3910.9267060195166</v>
      </c>
      <c r="L49" s="124">
        <f t="shared" si="2"/>
        <v>162.50764757219804</v>
      </c>
      <c r="M49" s="124">
        <f t="shared" si="3"/>
        <v>351.27535052650956</v>
      </c>
    </row>
    <row r="50" spans="1:13" s="125" customFormat="1">
      <c r="A50" s="71">
        <v>2525</v>
      </c>
      <c r="B50" s="72" t="s">
        <v>55</v>
      </c>
      <c r="C50" s="123">
        <f>IF(ISNA(VLOOKUP($A50,'2022 MAEP summary '!$A$5:$Q$150,11,FALSE)),0,VLOOKUP($A50,'2022 MAEP summary '!$A$5:$Q$150,11,FALSE))</f>
        <v>5522.0789250000007</v>
      </c>
      <c r="D50" s="123">
        <f>IF(ISNA(VLOOKUP($A50,'2021 MAEP summary '!$A$5:$K$151,7,FALSE)),0,VLOOKUP($A50,'2021 MAEP summary '!$A$5:$K$151,7,FALSE))</f>
        <v>5550.7299270491803</v>
      </c>
      <c r="E50" s="123">
        <f>IF(ISNA(VLOOKUP($A50,'2019 MAEP summary'!$A$5:$L$151,8,FALSE)),0,VLOOKUP($A50,'2019 MAEP summary'!$A$5:$L$151,8,FALSE))</f>
        <v>5261.3446242295095</v>
      </c>
      <c r="F50" s="124">
        <f t="shared" si="0"/>
        <v>-28.651002049179624</v>
      </c>
      <c r="G50" s="124">
        <f t="shared" si="1"/>
        <v>260.73430077049125</v>
      </c>
      <c r="I50" s="123">
        <f>IF(ISNA(VLOOKUP($A50,'2022 MAEP summary '!$A$5:$Q$150,16,FALSE)),0,VLOOKUP($A50,'2022 MAEP summary '!$A$5:$Q$150,16,FALSE))</f>
        <v>4187.2518762295085</v>
      </c>
      <c r="J50" s="123">
        <f>IF(ISNA(VLOOKUP($A50,'2021 MAEP summary '!$A$5:$K$151,10,FALSE)),0,VLOOKUP($A50,'2021 MAEP summary '!$A$5:$K$151,10,FALSE))</f>
        <v>4231.8879266393442</v>
      </c>
      <c r="K50" s="123">
        <f>IF(ISNA(VLOOKUP($A50,'2019 MAEP summary'!$A$5:$L$151,11,FALSE)),0,VLOOKUP($A50,'2019 MAEP summary'!$A$5:$L$151,11,FALSE))</f>
        <v>4083.7582122950821</v>
      </c>
      <c r="L50" s="124">
        <f t="shared" si="2"/>
        <v>-44.636050409835661</v>
      </c>
      <c r="M50" s="124">
        <f t="shared" si="3"/>
        <v>103.49366393442642</v>
      </c>
    </row>
    <row r="51" spans="1:13" s="125" customFormat="1">
      <c r="A51" s="71">
        <v>2535</v>
      </c>
      <c r="B51" s="72" t="s">
        <v>56</v>
      </c>
      <c r="C51" s="123">
        <f>IF(ISNA(VLOOKUP($A51,'2022 MAEP summary '!$A$5:$Q$150,11,FALSE)),0,VLOOKUP($A51,'2022 MAEP summary '!$A$5:$Q$150,11,FALSE))</f>
        <v>5522.0789250000007</v>
      </c>
      <c r="D51" s="123">
        <f>IF(ISNA(VLOOKUP($A51,'2021 MAEP summary '!$A$5:$K$151,7,FALSE)),0,VLOOKUP($A51,'2021 MAEP summary '!$A$5:$K$151,7,FALSE))</f>
        <v>5550.731158333333</v>
      </c>
      <c r="E51" s="123">
        <f>IF(ISNA(VLOOKUP($A51,'2019 MAEP summary'!$A$5:$L$151,8,FALSE)),0,VLOOKUP($A51,'2019 MAEP summary'!$A$5:$L$151,8,FALSE))</f>
        <v>5261.344777457778</v>
      </c>
      <c r="F51" s="124">
        <f t="shared" si="0"/>
        <v>-28.652233333332333</v>
      </c>
      <c r="G51" s="124">
        <f t="shared" si="1"/>
        <v>260.73414754222267</v>
      </c>
      <c r="I51" s="123">
        <f>IF(ISNA(VLOOKUP($A51,'2022 MAEP summary '!$A$5:$Q$150,16,FALSE)),0,VLOOKUP($A51,'2022 MAEP summary '!$A$5:$Q$150,16,FALSE))</f>
        <v>4187.2527070000006</v>
      </c>
      <c r="J51" s="123">
        <f>IF(ISNA(VLOOKUP($A51,'2021 MAEP summary '!$A$5:$K$151,10,FALSE)),0,VLOOKUP($A51,'2021 MAEP summary '!$A$5:$K$151,10,FALSE))</f>
        <v>4231.8889116666669</v>
      </c>
      <c r="K51" s="123">
        <f>IF(ISNA(VLOOKUP($A51,'2019 MAEP summary'!$A$5:$L$151,11,FALSE)),0,VLOOKUP($A51,'2019 MAEP summary'!$A$5:$L$151,11,FALSE))</f>
        <v>4083.7575382222226</v>
      </c>
      <c r="L51" s="124">
        <f t="shared" si="2"/>
        <v>-44.636204666666345</v>
      </c>
      <c r="M51" s="124">
        <f t="shared" si="3"/>
        <v>103.49516877777796</v>
      </c>
    </row>
    <row r="52" spans="1:13" s="125" customFormat="1">
      <c r="A52" s="71">
        <v>2545</v>
      </c>
      <c r="B52" s="72" t="s">
        <v>57</v>
      </c>
      <c r="C52" s="123">
        <f>IF(ISNA(VLOOKUP($A52,'2022 MAEP summary '!$A$5:$Q$150,11,FALSE)),0,VLOOKUP($A52,'2022 MAEP summary '!$A$5:$Q$150,11,FALSE))</f>
        <v>5522.0789250000007</v>
      </c>
      <c r="D52" s="123">
        <f>IF(ISNA(VLOOKUP($A52,'2021 MAEP summary '!$A$5:$K$151,7,FALSE)),0,VLOOKUP($A52,'2021 MAEP summary '!$A$5:$K$151,7,FALSE))</f>
        <v>5550.7341626666666</v>
      </c>
      <c r="E52" s="123">
        <f>IF(ISNA(VLOOKUP($A52,'2019 MAEP summary'!$A$5:$L$151,8,FALSE)),0,VLOOKUP($A52,'2019 MAEP summary'!$A$5:$L$151,8,FALSE))</f>
        <v>0</v>
      </c>
      <c r="F52" s="124">
        <f t="shared" si="0"/>
        <v>-28.655237666665926</v>
      </c>
      <c r="G52" s="124">
        <f t="shared" si="1"/>
        <v>5522.0789250000007</v>
      </c>
      <c r="I52" s="123">
        <f>IF(ISNA(VLOOKUP($A52,'2022 MAEP summary '!$A$5:$Q$150,16,FALSE)),0,VLOOKUP($A52,'2022 MAEP summary '!$A$5:$Q$150,16,FALSE))</f>
        <v>4187.253050961539</v>
      </c>
      <c r="J52" s="123">
        <f>IF(ISNA(VLOOKUP($A52,'2021 MAEP summary '!$A$5:$K$151,10,FALSE)),0,VLOOKUP($A52,'2021 MAEP summary '!$A$5:$K$151,10,FALSE))</f>
        <v>4231.8919160000005</v>
      </c>
      <c r="K52" s="123">
        <f>IF(ISNA(VLOOKUP($A52,'2019 MAEP summary'!$A$5:$L$151,11,FALSE)),0,VLOOKUP($A52,'2019 MAEP summary'!$A$5:$L$151,11,FALSE))</f>
        <v>0</v>
      </c>
      <c r="L52" s="124">
        <f t="shared" si="2"/>
        <v>-44.638865038461518</v>
      </c>
      <c r="M52" s="124">
        <f t="shared" si="3"/>
        <v>4187.253050961539</v>
      </c>
    </row>
    <row r="53" spans="1:13" s="125" customFormat="1">
      <c r="A53" s="56">
        <v>2611</v>
      </c>
      <c r="B53" s="70" t="s">
        <v>58</v>
      </c>
      <c r="C53" s="123">
        <f>IF(ISNA(VLOOKUP($A53,'2022 MAEP summary '!$A$5:$Q$150,11,FALSE)),0,VLOOKUP($A53,'2022 MAEP summary '!$A$5:$Q$150,11,FALSE))</f>
        <v>5503.725997919646</v>
      </c>
      <c r="D53" s="123">
        <f>IF(ISNA(VLOOKUP($A53,'2021 MAEP summary '!$A$5:$K$151,7,FALSE)),0,VLOOKUP($A53,'2021 MAEP summary '!$A$5:$K$151,7,FALSE))</f>
        <v>5535.31456825438</v>
      </c>
      <c r="E53" s="123">
        <f>IF(ISNA(VLOOKUP($A53,'2019 MAEP summary'!$A$5:$L$151,8,FALSE)),0,VLOOKUP($A53,'2019 MAEP summary'!$A$5:$L$151,8,FALSE))</f>
        <v>5247.4593322255423</v>
      </c>
      <c r="F53" s="124">
        <f t="shared" si="0"/>
        <v>-31.588570334733959</v>
      </c>
      <c r="G53" s="124">
        <f t="shared" si="1"/>
        <v>256.26666569410372</v>
      </c>
      <c r="I53" s="123">
        <f>IF(ISNA(VLOOKUP($A53,'2022 MAEP summary '!$A$5:$Q$150,16,FALSE)),0,VLOOKUP($A53,'2022 MAEP summary '!$A$5:$Q$150,16,FALSE))</f>
        <v>4463.0539625319643</v>
      </c>
      <c r="J53" s="123">
        <f>IF(ISNA(VLOOKUP($A53,'2021 MAEP summary '!$A$5:$K$151,10,FALSE)),0,VLOOKUP($A53,'2021 MAEP summary '!$A$5:$K$151,10,FALSE))</f>
        <v>4504.9937968260156</v>
      </c>
      <c r="K53" s="123">
        <f>IF(ISNA(VLOOKUP($A53,'2019 MAEP summary'!$A$5:$L$151,11,FALSE)),0,VLOOKUP($A53,'2019 MAEP summary'!$A$5:$L$151,11,FALSE))</f>
        <v>4257.6498991777289</v>
      </c>
      <c r="L53" s="124">
        <f t="shared" si="2"/>
        <v>-41.939834294051252</v>
      </c>
      <c r="M53" s="124">
        <f t="shared" si="3"/>
        <v>205.4040633542354</v>
      </c>
    </row>
    <row r="54" spans="1:13" s="125" customFormat="1">
      <c r="A54" s="56">
        <v>2700</v>
      </c>
      <c r="B54" s="70" t="s">
        <v>59</v>
      </c>
      <c r="C54" s="123">
        <f>IF(ISNA(VLOOKUP($A54,'2022 MAEP summary '!$A$5:$Q$150,11,FALSE)),0,VLOOKUP($A54,'2022 MAEP summary '!$A$5:$Q$150,11,FALSE))</f>
        <v>5517.5527184924304</v>
      </c>
      <c r="D54" s="123">
        <f>IF(ISNA(VLOOKUP($A54,'2021 MAEP summary '!$A$5:$K$151,7,FALSE)),0,VLOOKUP($A54,'2021 MAEP summary '!$A$5:$K$151,7,FALSE))</f>
        <v>5537.479074107694</v>
      </c>
      <c r="E54" s="123">
        <f>IF(ISNA(VLOOKUP($A54,'2019 MAEP summary'!$A$5:$L$151,8,FALSE)),0,VLOOKUP($A54,'2019 MAEP summary'!$A$5:$L$151,8,FALSE))</f>
        <v>5255.327963746623</v>
      </c>
      <c r="F54" s="124">
        <f t="shared" si="0"/>
        <v>-19.926355615263674</v>
      </c>
      <c r="G54" s="124">
        <f t="shared" si="1"/>
        <v>262.22475474580733</v>
      </c>
      <c r="I54" s="123">
        <f>IF(ISNA(VLOOKUP($A54,'2022 MAEP summary '!$A$5:$Q$150,16,FALSE)),0,VLOOKUP($A54,'2022 MAEP summary '!$A$5:$Q$150,16,FALSE))</f>
        <v>4228.0812879706618</v>
      </c>
      <c r="J54" s="123">
        <f>IF(ISNA(VLOOKUP($A54,'2021 MAEP summary '!$A$5:$K$151,10,FALSE)),0,VLOOKUP($A54,'2021 MAEP summary '!$A$5:$K$151,10,FALSE))</f>
        <v>4251.6494971860138</v>
      </c>
      <c r="K54" s="123">
        <f>IF(ISNA(VLOOKUP($A54,'2019 MAEP summary'!$A$5:$L$151,11,FALSE)),0,VLOOKUP($A54,'2019 MAEP summary'!$A$5:$L$151,11,FALSE))</f>
        <v>4223.3588667853146</v>
      </c>
      <c r="L54" s="124">
        <f t="shared" si="2"/>
        <v>-23.568209215351999</v>
      </c>
      <c r="M54" s="124">
        <f t="shared" si="3"/>
        <v>4.7224211853472298</v>
      </c>
    </row>
    <row r="55" spans="1:13" s="125" customFormat="1">
      <c r="A55" s="56">
        <v>2900</v>
      </c>
      <c r="B55" s="70" t="s">
        <v>60</v>
      </c>
      <c r="C55" s="123">
        <f>IF(ISNA(VLOOKUP($A55,'2022 MAEP summary '!$A$5:$Q$150,11,FALSE)),0,VLOOKUP($A55,'2022 MAEP summary '!$A$5:$Q$150,11,FALSE))</f>
        <v>5528.8340270222425</v>
      </c>
      <c r="D55" s="123">
        <f>IF(ISNA(VLOOKUP($A55,'2021 MAEP summary '!$A$5:$K$151,7,FALSE)),0,VLOOKUP($A55,'2021 MAEP summary '!$A$5:$K$151,7,FALSE))</f>
        <v>5413.5488560439662</v>
      </c>
      <c r="E55" s="123">
        <f>IF(ISNA(VLOOKUP($A55,'2019 MAEP summary'!$A$5:$L$151,8,FALSE)),0,VLOOKUP($A55,'2019 MAEP summary'!$A$5:$L$151,8,FALSE))</f>
        <v>5128.662480425648</v>
      </c>
      <c r="F55" s="124">
        <f t="shared" si="0"/>
        <v>115.28517097827626</v>
      </c>
      <c r="G55" s="124">
        <f t="shared" si="1"/>
        <v>400.17154659659445</v>
      </c>
      <c r="I55" s="123">
        <f>IF(ISNA(VLOOKUP($A55,'2022 MAEP summary '!$A$5:$Q$150,16,FALSE)),0,VLOOKUP($A55,'2022 MAEP summary '!$A$5:$Q$150,16,FALSE))</f>
        <v>4452.9220825268812</v>
      </c>
      <c r="J55" s="123">
        <f>IF(ISNA(VLOOKUP($A55,'2021 MAEP summary '!$A$5:$K$151,10,FALSE)),0,VLOOKUP($A55,'2021 MAEP summary '!$A$5:$K$151,10,FALSE))</f>
        <v>4379.1571404516544</v>
      </c>
      <c r="K55" s="123">
        <f>IF(ISNA(VLOOKUP($A55,'2019 MAEP summary'!$A$5:$L$151,11,FALSE)),0,VLOOKUP($A55,'2019 MAEP summary'!$A$5:$L$151,11,FALSE))</f>
        <v>3743.9236243538198</v>
      </c>
      <c r="L55" s="124">
        <f t="shared" si="2"/>
        <v>73.764942075226827</v>
      </c>
      <c r="M55" s="124">
        <f t="shared" si="3"/>
        <v>708.99845817306141</v>
      </c>
    </row>
    <row r="56" spans="1:13" s="125" customFormat="1">
      <c r="A56" s="71">
        <v>3000</v>
      </c>
      <c r="B56" s="72" t="s">
        <v>61</v>
      </c>
      <c r="C56" s="123">
        <f>IF(ISNA(VLOOKUP($A56,'2022 MAEP summary '!$A$5:$Q$150,11,FALSE)),0,VLOOKUP($A56,'2022 MAEP summary '!$A$5:$Q$150,11,FALSE))</f>
        <v>5525.1320447949311</v>
      </c>
      <c r="D56" s="123">
        <f>IF(ISNA(VLOOKUP($A56,'2021 MAEP summary '!$A$5:$K$151,7,FALSE)),0,VLOOKUP($A56,'2021 MAEP summary '!$A$5:$K$151,7,FALSE))</f>
        <v>5384.1697656186325</v>
      </c>
      <c r="E56" s="123">
        <f>IF(ISNA(VLOOKUP($A56,'2019 MAEP summary'!$A$5:$L$151,8,FALSE)),0,VLOOKUP($A56,'2019 MAEP summary'!$A$5:$L$151,8,FALSE))</f>
        <v>5113.4611756085314</v>
      </c>
      <c r="F56" s="124">
        <f t="shared" si="0"/>
        <v>140.96227917629858</v>
      </c>
      <c r="G56" s="124">
        <f t="shared" si="1"/>
        <v>411.67086918639961</v>
      </c>
      <c r="I56" s="123">
        <f>IF(ISNA(VLOOKUP($A56,'2022 MAEP summary '!$A$5:$Q$150,16,FALSE)),0,VLOOKUP($A56,'2022 MAEP summary '!$A$5:$Q$150,16,FALSE))</f>
        <v>4105.3812372883958</v>
      </c>
      <c r="J56" s="123">
        <f>IF(ISNA(VLOOKUP($A56,'2021 MAEP summary '!$A$5:$K$151,10,FALSE)),0,VLOOKUP($A56,'2021 MAEP summary '!$A$5:$K$151,10,FALSE))</f>
        <v>3930.4439810694694</v>
      </c>
      <c r="K56" s="123">
        <f>IF(ISNA(VLOOKUP($A56,'2019 MAEP summary'!$A$5:$L$151,11,FALSE)),0,VLOOKUP($A56,'2019 MAEP summary'!$A$5:$L$151,11,FALSE))</f>
        <v>3732.8266518953774</v>
      </c>
      <c r="L56" s="124">
        <f t="shared" si="2"/>
        <v>174.93725621892645</v>
      </c>
      <c r="M56" s="124">
        <f t="shared" si="3"/>
        <v>372.55458539301844</v>
      </c>
    </row>
    <row r="57" spans="1:13" s="125" customFormat="1">
      <c r="A57" s="56">
        <v>3020</v>
      </c>
      <c r="B57" s="70" t="s">
        <v>62</v>
      </c>
      <c r="C57" s="123">
        <f>IF(ISNA(VLOOKUP($A57,'2022 MAEP summary '!$A$5:$Q$150,11,FALSE)),0,VLOOKUP($A57,'2022 MAEP summary '!$A$5:$Q$150,11,FALSE))</f>
        <v>5516.0262643191627</v>
      </c>
      <c r="D57" s="123">
        <f>IF(ISNA(VLOOKUP($A57,'2021 MAEP summary '!$A$5:$K$151,7,FALSE)),0,VLOOKUP($A57,'2021 MAEP summary '!$A$5:$K$151,7,FALSE))</f>
        <v>5546.5865847641471</v>
      </c>
      <c r="E57" s="123">
        <f>IF(ISNA(VLOOKUP($A57,'2019 MAEP summary'!$A$5:$L$151,8,FALSE)),0,VLOOKUP($A57,'2019 MAEP summary'!$A$5:$L$151,8,FALSE))</f>
        <v>5258.0276853664973</v>
      </c>
      <c r="F57" s="124">
        <f t="shared" si="0"/>
        <v>-30.560320444984427</v>
      </c>
      <c r="G57" s="124">
        <f t="shared" si="1"/>
        <v>257.99857895266541</v>
      </c>
      <c r="I57" s="123">
        <f>IF(ISNA(VLOOKUP($A57,'2022 MAEP summary '!$A$5:$Q$150,16,FALSE)),0,VLOOKUP($A57,'2022 MAEP summary '!$A$5:$Q$150,16,FALSE))</f>
        <v>4026.6993740575149</v>
      </c>
      <c r="J57" s="123">
        <f>IF(ISNA(VLOOKUP($A57,'2021 MAEP summary '!$A$5:$K$151,10,FALSE)),0,VLOOKUP($A57,'2021 MAEP summary '!$A$5:$K$151,10,FALSE))</f>
        <v>4049.0084035953328</v>
      </c>
      <c r="K57" s="123">
        <f>IF(ISNA(VLOOKUP($A57,'2019 MAEP summary'!$A$5:$L$151,11,FALSE)),0,VLOOKUP($A57,'2019 MAEP summary'!$A$5:$L$151,11,FALSE))</f>
        <v>3838.3600656154458</v>
      </c>
      <c r="L57" s="124">
        <f t="shared" si="2"/>
        <v>-22.309029537817878</v>
      </c>
      <c r="M57" s="124">
        <f t="shared" si="3"/>
        <v>188.33930844206907</v>
      </c>
    </row>
    <row r="58" spans="1:13" s="125" customFormat="1">
      <c r="A58" s="56">
        <v>3021</v>
      </c>
      <c r="B58" s="70" t="s">
        <v>63</v>
      </c>
      <c r="C58" s="123">
        <f>IF(ISNA(VLOOKUP($A58,'2022 MAEP summary '!$A$5:$Q$150,11,FALSE)),0,VLOOKUP($A58,'2022 MAEP summary '!$A$5:$Q$150,11,FALSE))</f>
        <v>5525.9508992505043</v>
      </c>
      <c r="D58" s="123">
        <f>IF(ISNA(VLOOKUP($A58,'2021 MAEP summary '!$A$5:$K$151,7,FALSE)),0,VLOOKUP($A58,'2021 MAEP summary '!$A$5:$K$151,7,FALSE))</f>
        <v>5346.1653328037519</v>
      </c>
      <c r="E58" s="123">
        <f>IF(ISNA(VLOOKUP($A58,'2019 MAEP summary'!$A$5:$L$151,8,FALSE)),0,VLOOKUP($A58,'2019 MAEP summary'!$A$5:$L$151,8,FALSE))</f>
        <v>5074.1990293499639</v>
      </c>
      <c r="F58" s="124">
        <f t="shared" si="0"/>
        <v>179.78556644675245</v>
      </c>
      <c r="G58" s="124">
        <f t="shared" si="1"/>
        <v>451.75186990054044</v>
      </c>
      <c r="I58" s="123">
        <f>IF(ISNA(VLOOKUP($A58,'2022 MAEP summary '!$A$5:$Q$150,16,FALSE)),0,VLOOKUP($A58,'2022 MAEP summary '!$A$5:$Q$150,16,FALSE))</f>
        <v>4312.4896351318584</v>
      </c>
      <c r="J58" s="123">
        <f>IF(ISNA(VLOOKUP($A58,'2021 MAEP summary '!$A$5:$K$151,10,FALSE)),0,VLOOKUP($A58,'2021 MAEP summary '!$A$5:$K$151,10,FALSE))</f>
        <v>4147.3449042773018</v>
      </c>
      <c r="K58" s="123">
        <f>IF(ISNA(VLOOKUP($A58,'2019 MAEP summary'!$A$5:$L$151,11,FALSE)),0,VLOOKUP($A58,'2019 MAEP summary'!$A$5:$L$151,11,FALSE))</f>
        <v>3899.5876422019533</v>
      </c>
      <c r="L58" s="124">
        <f t="shared" si="2"/>
        <v>165.14473085455666</v>
      </c>
      <c r="M58" s="124">
        <f t="shared" si="3"/>
        <v>412.90199292990519</v>
      </c>
    </row>
    <row r="59" spans="1:13" s="125" customFormat="1">
      <c r="A59" s="56">
        <v>3022</v>
      </c>
      <c r="B59" s="70" t="s">
        <v>64</v>
      </c>
      <c r="C59" s="123">
        <f>IF(ISNA(VLOOKUP($A59,'2022 MAEP summary '!$A$5:$Q$150,11,FALSE)),0,VLOOKUP($A59,'2022 MAEP summary '!$A$5:$Q$150,11,FALSE))</f>
        <v>5533.2458857241172</v>
      </c>
      <c r="D59" s="123">
        <f>IF(ISNA(VLOOKUP($A59,'2021 MAEP summary '!$A$5:$K$151,7,FALSE)),0,VLOOKUP($A59,'2021 MAEP summary '!$A$5:$K$151,7,FALSE))</f>
        <v>5546.1065386612927</v>
      </c>
      <c r="E59" s="123">
        <f>IF(ISNA(VLOOKUP($A59,'2019 MAEP summary'!$A$5:$L$151,8,FALSE)),0,VLOOKUP($A59,'2019 MAEP summary'!$A$5:$L$151,8,FALSE))</f>
        <v>5258.1051665205141</v>
      </c>
      <c r="F59" s="124">
        <f t="shared" si="0"/>
        <v>-12.860652937175473</v>
      </c>
      <c r="G59" s="124">
        <f t="shared" si="1"/>
        <v>275.14071920360311</v>
      </c>
      <c r="I59" s="123">
        <f>IF(ISNA(VLOOKUP($A59,'2022 MAEP summary '!$A$5:$Q$150,16,FALSE)),0,VLOOKUP($A59,'2022 MAEP summary '!$A$5:$Q$150,16,FALSE))</f>
        <v>4086.7515145363845</v>
      </c>
      <c r="J59" s="123">
        <f>IF(ISNA(VLOOKUP($A59,'2021 MAEP summary '!$A$5:$K$151,10,FALSE)),0,VLOOKUP($A59,'2021 MAEP summary '!$A$5:$K$151,10,FALSE))</f>
        <v>4048.6577924192902</v>
      </c>
      <c r="K59" s="123">
        <f>IF(ISNA(VLOOKUP($A59,'2019 MAEP summary'!$A$5:$L$151,11,FALSE)),0,VLOOKUP($A59,'2019 MAEP summary'!$A$5:$L$151,11,FALSE))</f>
        <v>3838.4167912072194</v>
      </c>
      <c r="L59" s="124">
        <f t="shared" si="2"/>
        <v>38.09372211709433</v>
      </c>
      <c r="M59" s="124">
        <f t="shared" si="3"/>
        <v>248.33472332916517</v>
      </c>
    </row>
    <row r="60" spans="1:13" s="125" customFormat="1">
      <c r="A60" s="56">
        <v>3111</v>
      </c>
      <c r="B60" s="70" t="s">
        <v>65</v>
      </c>
      <c r="C60" s="123">
        <f>IF(ISNA(VLOOKUP($A60,'2022 MAEP summary '!$A$5:$Q$150,11,FALSE)),0,VLOOKUP($A60,'2022 MAEP summary '!$A$5:$Q$150,11,FALSE))</f>
        <v>5531.3008328086244</v>
      </c>
      <c r="D60" s="123">
        <f>IF(ISNA(VLOOKUP($A60,'2021 MAEP summary '!$A$5:$K$151,7,FALSE)),0,VLOOKUP($A60,'2021 MAEP summary '!$A$5:$K$151,7,FALSE))</f>
        <v>5539.9160032639002</v>
      </c>
      <c r="E60" s="123">
        <f>IF(ISNA(VLOOKUP($A60,'2019 MAEP summary'!$A$5:$L$151,8,FALSE)),0,VLOOKUP($A60,'2019 MAEP summary'!$A$5:$L$151,8,FALSE))</f>
        <v>5250.1853500604175</v>
      </c>
      <c r="F60" s="124">
        <f t="shared" si="0"/>
        <v>-8.6151704552758019</v>
      </c>
      <c r="G60" s="124">
        <f t="shared" si="1"/>
        <v>281.11548274820689</v>
      </c>
      <c r="I60" s="123">
        <f>IF(ISNA(VLOOKUP($A60,'2022 MAEP summary '!$A$5:$Q$150,16,FALSE)),0,VLOOKUP($A60,'2022 MAEP summary '!$A$5:$Q$150,16,FALSE))</f>
        <v>4037.8493666234053</v>
      </c>
      <c r="J60" s="123">
        <f>IF(ISNA(VLOOKUP($A60,'2021 MAEP summary '!$A$5:$K$151,10,FALSE)),0,VLOOKUP($A60,'2021 MAEP summary '!$A$5:$K$151,10,FALSE))</f>
        <v>4044.1385781472864</v>
      </c>
      <c r="K60" s="123">
        <f>IF(ISNA(VLOOKUP($A60,'2019 MAEP summary'!$A$5:$L$151,11,FALSE)),0,VLOOKUP($A60,'2019 MAEP summary'!$A$5:$L$151,11,FALSE))</f>
        <v>3832.634802994764</v>
      </c>
      <c r="L60" s="124">
        <f t="shared" si="2"/>
        <v>-6.289211523881022</v>
      </c>
      <c r="M60" s="124">
        <f t="shared" si="3"/>
        <v>205.21456362864137</v>
      </c>
    </row>
    <row r="61" spans="1:13" s="125" customFormat="1">
      <c r="A61" s="56">
        <v>3112</v>
      </c>
      <c r="B61" s="70" t="s">
        <v>66</v>
      </c>
      <c r="C61" s="123">
        <f>IF(ISNA(VLOOKUP($A61,'2022 MAEP summary '!$A$5:$Q$150,11,FALSE)),0,VLOOKUP($A61,'2022 MAEP summary '!$A$5:$Q$150,11,FALSE))</f>
        <v>5527.3117189903405</v>
      </c>
      <c r="D61" s="123">
        <f>IF(ISNA(VLOOKUP($A61,'2021 MAEP summary '!$A$5:$K$151,7,FALSE)),0,VLOOKUP($A61,'2021 MAEP summary '!$A$5:$K$151,7,FALSE))</f>
        <v>5458.8630841229315</v>
      </c>
      <c r="E61" s="123">
        <f>IF(ISNA(VLOOKUP($A61,'2019 MAEP summary'!$A$5:$L$151,8,FALSE)),0,VLOOKUP($A61,'2019 MAEP summary'!$A$5:$L$151,8,FALSE))</f>
        <v>5172.9655765915577</v>
      </c>
      <c r="F61" s="124">
        <f t="shared" si="0"/>
        <v>68.448634867409055</v>
      </c>
      <c r="G61" s="124">
        <f t="shared" si="1"/>
        <v>354.34614239878283</v>
      </c>
      <c r="I61" s="123">
        <f>IF(ISNA(VLOOKUP($A61,'2022 MAEP summary '!$A$5:$Q$150,16,FALSE)),0,VLOOKUP($A61,'2022 MAEP summary '!$A$5:$Q$150,16,FALSE))</f>
        <v>4077.0007913923587</v>
      </c>
      <c r="J61" s="123">
        <f>IF(ISNA(VLOOKUP($A61,'2021 MAEP summary '!$A$5:$K$151,10,FALSE)),0,VLOOKUP($A61,'2021 MAEP summary '!$A$5:$K$151,10,FALSE))</f>
        <v>3984.9702940226421</v>
      </c>
      <c r="K61" s="123">
        <f>IF(ISNA(VLOOKUP($A61,'2019 MAEP summary'!$A$5:$L$151,11,FALSE)),0,VLOOKUP($A61,'2019 MAEP summary'!$A$5:$L$151,11,FALSE))</f>
        <v>3776.2647469831732</v>
      </c>
      <c r="L61" s="124">
        <f t="shared" si="2"/>
        <v>92.030497369716613</v>
      </c>
      <c r="M61" s="124">
        <f t="shared" si="3"/>
        <v>300.73604440918552</v>
      </c>
    </row>
    <row r="62" spans="1:13" s="125" customFormat="1">
      <c r="A62" s="56">
        <v>3200</v>
      </c>
      <c r="B62" s="70" t="s">
        <v>67</v>
      </c>
      <c r="C62" s="123">
        <f>IF(ISNA(VLOOKUP($A62,'2022 MAEP summary '!$A$5:$Q$150,11,FALSE)),0,VLOOKUP($A62,'2022 MAEP summary '!$A$5:$Q$150,11,FALSE))</f>
        <v>5537.6290375894987</v>
      </c>
      <c r="D62" s="123">
        <f>IF(ISNA(VLOOKUP($A62,'2021 MAEP summary '!$A$5:$K$151,7,FALSE)),0,VLOOKUP($A62,'2021 MAEP summary '!$A$5:$K$151,7,FALSE))</f>
        <v>5541.8782340891012</v>
      </c>
      <c r="E62" s="123">
        <f>IF(ISNA(VLOOKUP($A62,'2019 MAEP summary'!$A$5:$L$151,8,FALSE)),0,VLOOKUP($A62,'2019 MAEP summary'!$A$5:$L$151,8,FALSE))</f>
        <v>5258.610233852507</v>
      </c>
      <c r="F62" s="124">
        <f t="shared" si="0"/>
        <v>-4.2491964996024763</v>
      </c>
      <c r="G62" s="124">
        <f t="shared" si="1"/>
        <v>279.01880373699169</v>
      </c>
      <c r="I62" s="123">
        <f>IF(ISNA(VLOOKUP($A62,'2022 MAEP summary '!$A$5:$Q$150,16,FALSE)),0,VLOOKUP($A62,'2022 MAEP summary '!$A$5:$Q$150,16,FALSE))</f>
        <v>4333.9862565632466</v>
      </c>
      <c r="J62" s="123">
        <f>IF(ISNA(VLOOKUP($A62,'2021 MAEP summary '!$A$5:$K$151,10,FALSE)),0,VLOOKUP($A62,'2021 MAEP summary '!$A$5:$K$151,10,FALSE))</f>
        <v>4334.4131848647567</v>
      </c>
      <c r="K62" s="123">
        <f>IF(ISNA(VLOOKUP($A62,'2019 MAEP summary'!$A$5:$L$151,11,FALSE)),0,VLOOKUP($A62,'2019 MAEP summary'!$A$5:$L$151,11,FALSE))</f>
        <v>4241.8083829615334</v>
      </c>
      <c r="L62" s="124">
        <f t="shared" si="2"/>
        <v>-0.4269283015100882</v>
      </c>
      <c r="M62" s="124">
        <f t="shared" si="3"/>
        <v>92.177873601713145</v>
      </c>
    </row>
    <row r="63" spans="1:13" s="125" customFormat="1">
      <c r="A63" s="56">
        <v>3300</v>
      </c>
      <c r="B63" s="70" t="s">
        <v>68</v>
      </c>
      <c r="C63" s="123">
        <f>IF(ISNA(VLOOKUP($A63,'2022 MAEP summary '!$A$5:$Q$150,11,FALSE)),0,VLOOKUP($A63,'2022 MAEP summary '!$A$5:$Q$150,11,FALSE))</f>
        <v>5516.0218243706422</v>
      </c>
      <c r="D63" s="123">
        <f>IF(ISNA(VLOOKUP($A63,'2021 MAEP summary '!$A$5:$K$151,7,FALSE)),0,VLOOKUP($A63,'2021 MAEP summary '!$A$5:$K$151,7,FALSE))</f>
        <v>5535.9143462947632</v>
      </c>
      <c r="E63" s="123">
        <f>IF(ISNA(VLOOKUP($A63,'2019 MAEP summary'!$A$5:$L$151,8,FALSE)),0,VLOOKUP($A63,'2019 MAEP summary'!$A$5:$L$151,8,FALSE))</f>
        <v>5250.1469039545382</v>
      </c>
      <c r="F63" s="124">
        <f t="shared" si="0"/>
        <v>-19.892521924120956</v>
      </c>
      <c r="G63" s="124">
        <f t="shared" si="1"/>
        <v>265.87492041610403</v>
      </c>
      <c r="I63" s="123">
        <f>IF(ISNA(VLOOKUP($A63,'2022 MAEP summary '!$A$5:$Q$150,16,FALSE)),0,VLOOKUP($A63,'2022 MAEP summary '!$A$5:$Q$150,16,FALSE))</f>
        <v>4111.5082250325022</v>
      </c>
      <c r="J63" s="123">
        <f>IF(ISNA(VLOOKUP($A63,'2021 MAEP summary '!$A$5:$K$151,10,FALSE)),0,VLOOKUP($A63,'2021 MAEP summary '!$A$5:$K$151,10,FALSE))</f>
        <v>4041.2171461214198</v>
      </c>
      <c r="K63" s="123">
        <f>IF(ISNA(VLOOKUP($A63,'2019 MAEP summary'!$A$5:$L$151,11,FALSE)),0,VLOOKUP($A63,'2019 MAEP summary'!$A$5:$L$151,11,FALSE))</f>
        <v>3832.6069303025347</v>
      </c>
      <c r="L63" s="124">
        <f t="shared" si="2"/>
        <v>70.291078911082423</v>
      </c>
      <c r="M63" s="124">
        <f t="shared" si="3"/>
        <v>278.9012947299675</v>
      </c>
    </row>
    <row r="64" spans="1:13" s="125" customFormat="1">
      <c r="A64" s="56">
        <v>3400</v>
      </c>
      <c r="B64" s="70" t="s">
        <v>69</v>
      </c>
      <c r="C64" s="123">
        <f>IF(ISNA(VLOOKUP($A64,'2022 MAEP summary '!$A$5:$Q$150,11,FALSE)),0,VLOOKUP($A64,'2022 MAEP summary '!$A$5:$Q$150,11,FALSE))</f>
        <v>5519.5113927866296</v>
      </c>
      <c r="D64" s="123">
        <f>IF(ISNA(VLOOKUP($A64,'2021 MAEP summary '!$A$5:$K$151,7,FALSE)),0,VLOOKUP($A64,'2021 MAEP summary '!$A$5:$K$151,7,FALSE))</f>
        <v>5429.3283990841355</v>
      </c>
      <c r="E64" s="123">
        <f>IF(ISNA(VLOOKUP($A64,'2019 MAEP summary'!$A$5:$L$151,8,FALSE)),0,VLOOKUP($A64,'2019 MAEP summary'!$A$5:$L$151,8,FALSE))</f>
        <v>5143.9979447812511</v>
      </c>
      <c r="F64" s="124">
        <f t="shared" si="0"/>
        <v>90.182993702494059</v>
      </c>
      <c r="G64" s="124">
        <f t="shared" si="1"/>
        <v>375.51344800537845</v>
      </c>
      <c r="I64" s="123">
        <f>IF(ISNA(VLOOKUP($A64,'2022 MAEP summary '!$A$5:$Q$150,16,FALSE)),0,VLOOKUP($A64,'2022 MAEP summary '!$A$5:$Q$150,16,FALSE))</f>
        <v>4535.1295840555249</v>
      </c>
      <c r="J64" s="123">
        <f>IF(ISNA(VLOOKUP($A64,'2021 MAEP summary '!$A$5:$K$151,10,FALSE)),0,VLOOKUP($A64,'2021 MAEP summary '!$A$5:$K$151,10,FALSE))</f>
        <v>4467.3916843509314</v>
      </c>
      <c r="K64" s="123">
        <f>IF(ISNA(VLOOKUP($A64,'2019 MAEP summary'!$A$5:$L$151,11,FALSE)),0,VLOOKUP($A64,'2019 MAEP summary'!$A$5:$L$151,11,FALSE))</f>
        <v>4218.3379119447964</v>
      </c>
      <c r="L64" s="124">
        <f t="shared" si="2"/>
        <v>67.737899704593474</v>
      </c>
      <c r="M64" s="124">
        <f t="shared" si="3"/>
        <v>316.79167211072854</v>
      </c>
    </row>
    <row r="65" spans="1:13" s="125" customFormat="1">
      <c r="A65" s="56">
        <v>3420</v>
      </c>
      <c r="B65" s="70" t="s">
        <v>70</v>
      </c>
      <c r="C65" s="123">
        <f>IF(ISNA(VLOOKUP($A65,'2022 MAEP summary '!$A$5:$Q$150,11,FALSE)),0,VLOOKUP($A65,'2022 MAEP summary '!$A$5:$Q$150,11,FALSE))</f>
        <v>5521.6913095925411</v>
      </c>
      <c r="D65" s="123">
        <f>IF(ISNA(VLOOKUP($A65,'2021 MAEP summary '!$A$5:$K$151,7,FALSE)),0,VLOOKUP($A65,'2021 MAEP summary '!$A$5:$K$151,7,FALSE))</f>
        <v>5546.9985084364125</v>
      </c>
      <c r="E65" s="123">
        <f>IF(ISNA(VLOOKUP($A65,'2019 MAEP summary'!$A$5:$L$151,8,FALSE)),0,VLOOKUP($A65,'2019 MAEP summary'!$A$5:$L$151,8,FALSE))</f>
        <v>5254.4037985687855</v>
      </c>
      <c r="F65" s="124">
        <f t="shared" si="0"/>
        <v>-25.307198843871447</v>
      </c>
      <c r="G65" s="124">
        <f t="shared" si="1"/>
        <v>267.28751102375554</v>
      </c>
      <c r="I65" s="123">
        <f>IF(ISNA(VLOOKUP($A65,'2022 MAEP summary '!$A$5:$Q$150,16,FALSE)),0,VLOOKUP($A65,'2022 MAEP summary '!$A$5:$Q$150,16,FALSE))</f>
        <v>4030.8346205057519</v>
      </c>
      <c r="J65" s="123">
        <f>IF(ISNA(VLOOKUP($A65,'2021 MAEP summary '!$A$5:$K$151,10,FALSE)),0,VLOOKUP($A65,'2021 MAEP summary '!$A$5:$K$151,10,FALSE))</f>
        <v>4049.3087680599856</v>
      </c>
      <c r="K65" s="123">
        <f>IF(ISNA(VLOOKUP($A65,'2019 MAEP summary'!$A$5:$L$151,11,FALSE)),0,VLOOKUP($A65,'2019 MAEP summary'!$A$5:$L$151,11,FALSE))</f>
        <v>3835.7147668154121</v>
      </c>
      <c r="L65" s="124">
        <f t="shared" si="2"/>
        <v>-18.474147554233696</v>
      </c>
      <c r="M65" s="124">
        <f t="shared" si="3"/>
        <v>195.11985369033982</v>
      </c>
    </row>
    <row r="66" spans="1:13" s="125" customFormat="1">
      <c r="A66" s="56">
        <v>3500</v>
      </c>
      <c r="B66" s="70" t="s">
        <v>71</v>
      </c>
      <c r="C66" s="123">
        <f>IF(ISNA(VLOOKUP($A66,'2022 MAEP summary '!$A$5:$Q$150,11,FALSE)),0,VLOOKUP($A66,'2022 MAEP summary '!$A$5:$Q$150,11,FALSE))</f>
        <v>5531.8373636867209</v>
      </c>
      <c r="D66" s="123">
        <f>IF(ISNA(VLOOKUP($A66,'2021 MAEP summary '!$A$5:$K$151,7,FALSE)),0,VLOOKUP($A66,'2021 MAEP summary '!$A$5:$K$151,7,FALSE))</f>
        <v>5547.8735505274308</v>
      </c>
      <c r="E66" s="123">
        <f>IF(ISNA(VLOOKUP($A66,'2019 MAEP summary'!$A$5:$L$151,8,FALSE)),0,VLOOKUP($A66,'2019 MAEP summary'!$A$5:$L$151,8,FALSE))</f>
        <v>5259.8582110359002</v>
      </c>
      <c r="F66" s="124">
        <f t="shared" si="0"/>
        <v>-16.036186840709888</v>
      </c>
      <c r="G66" s="124">
        <f t="shared" si="1"/>
        <v>271.97915265082065</v>
      </c>
      <c r="I66" s="123">
        <f>IF(ISNA(VLOOKUP($A66,'2022 MAEP summary '!$A$5:$Q$150,16,FALSE)),0,VLOOKUP($A66,'2022 MAEP summary '!$A$5:$Q$150,16,FALSE))</f>
        <v>4038.2409201146384</v>
      </c>
      <c r="J66" s="123">
        <f>IF(ISNA(VLOOKUP($A66,'2021 MAEP summary '!$A$5:$K$151,10,FALSE)),0,VLOOKUP($A66,'2021 MAEP summary '!$A$5:$K$151,10,FALSE))</f>
        <v>4049.9479849236545</v>
      </c>
      <c r="K66" s="123">
        <f>IF(ISNA(VLOOKUP($A66,'2019 MAEP summary'!$A$5:$L$151,11,FALSE)),0,VLOOKUP($A66,'2019 MAEP summary'!$A$5:$L$151,11,FALSE))</f>
        <v>3839.696216777365</v>
      </c>
      <c r="L66" s="124">
        <f t="shared" si="2"/>
        <v>-11.707064809016174</v>
      </c>
      <c r="M66" s="124">
        <f t="shared" si="3"/>
        <v>198.5447033372734</v>
      </c>
    </row>
    <row r="67" spans="1:13" s="125" customFormat="1">
      <c r="A67" s="56">
        <v>3600</v>
      </c>
      <c r="B67" s="70" t="s">
        <v>72</v>
      </c>
      <c r="C67" s="123">
        <f>IF(ISNA(VLOOKUP($A67,'2022 MAEP summary '!$A$5:$Q$150,11,FALSE)),0,VLOOKUP($A67,'2022 MAEP summary '!$A$5:$Q$150,11,FALSE))</f>
        <v>5525.419582494008</v>
      </c>
      <c r="D67" s="123">
        <f>IF(ISNA(VLOOKUP($A67,'2021 MAEP summary '!$A$5:$K$151,7,FALSE)),0,VLOOKUP($A67,'2021 MAEP summary '!$A$5:$K$151,7,FALSE))</f>
        <v>5379.4396964922744</v>
      </c>
      <c r="E67" s="123">
        <f>IF(ISNA(VLOOKUP($A67,'2019 MAEP summary'!$A$5:$L$151,8,FALSE)),0,VLOOKUP($A67,'2019 MAEP summary'!$A$5:$L$151,8,FALSE))</f>
        <v>5101.3102094623955</v>
      </c>
      <c r="F67" s="124">
        <f t="shared" si="0"/>
        <v>145.97988600173358</v>
      </c>
      <c r="G67" s="124">
        <f t="shared" si="1"/>
        <v>424.10937303161245</v>
      </c>
      <c r="I67" s="123">
        <f>IF(ISNA(VLOOKUP($A67,'2022 MAEP summary '!$A$5:$Q$150,16,FALSE)),0,VLOOKUP($A67,'2022 MAEP summary '!$A$5:$Q$150,16,FALSE))</f>
        <v>4114.9309898605688</v>
      </c>
      <c r="J67" s="123">
        <f>IF(ISNA(VLOOKUP($A67,'2021 MAEP summary '!$A$5:$K$151,10,FALSE)),0,VLOOKUP($A67,'2021 MAEP summary '!$A$5:$K$151,10,FALSE))</f>
        <v>4023.5982394226189</v>
      </c>
      <c r="K67" s="123">
        <f>IF(ISNA(VLOOKUP($A67,'2019 MAEP summary'!$A$5:$L$151,11,FALSE)),0,VLOOKUP($A67,'2019 MAEP summary'!$A$5:$L$151,11,FALSE))</f>
        <v>3857.5851234524339</v>
      </c>
      <c r="L67" s="124">
        <f t="shared" si="2"/>
        <v>91.332750437949926</v>
      </c>
      <c r="M67" s="124">
        <f t="shared" si="3"/>
        <v>257.34586640813495</v>
      </c>
    </row>
    <row r="68" spans="1:13" s="125" customFormat="1">
      <c r="A68" s="56">
        <v>3620</v>
      </c>
      <c r="B68" s="70" t="s">
        <v>73</v>
      </c>
      <c r="C68" s="123">
        <f>IF(ISNA(VLOOKUP($A68,'2022 MAEP summary '!$A$5:$Q$150,11,FALSE)),0,VLOOKUP($A68,'2022 MAEP summary '!$A$5:$Q$150,11,FALSE))</f>
        <v>5539.3166663138127</v>
      </c>
      <c r="D68" s="123">
        <f>IF(ISNA(VLOOKUP($A68,'2021 MAEP summary '!$A$5:$K$151,7,FALSE)),0,VLOOKUP($A68,'2021 MAEP summary '!$A$5:$K$151,7,FALSE))</f>
        <v>5361.2463025523448</v>
      </c>
      <c r="E68" s="123">
        <f>IF(ISNA(VLOOKUP($A68,'2019 MAEP summary'!$A$5:$L$151,8,FALSE)),0,VLOOKUP($A68,'2019 MAEP summary'!$A$5:$L$151,8,FALSE))</f>
        <v>5087.8263139396031</v>
      </c>
      <c r="F68" s="124">
        <f t="shared" ref="F68:F131" si="4">C68-D68</f>
        <v>178.07036376146789</v>
      </c>
      <c r="G68" s="124">
        <f t="shared" ref="G68:G131" si="5">C68-E68</f>
        <v>451.49035237420958</v>
      </c>
      <c r="I68" s="123">
        <f>IF(ISNA(VLOOKUP($A68,'2022 MAEP summary '!$A$5:$Q$150,16,FALSE)),0,VLOOKUP($A68,'2022 MAEP summary '!$A$5:$Q$150,16,FALSE))</f>
        <v>4091.856087807977</v>
      </c>
      <c r="J68" s="123">
        <f>IF(ISNA(VLOOKUP($A68,'2021 MAEP summary '!$A$5:$K$151,10,FALSE)),0,VLOOKUP($A68,'2021 MAEP summary '!$A$5:$K$151,10,FALSE))</f>
        <v>3913.709805199961</v>
      </c>
      <c r="K68" s="123">
        <f>IF(ISNA(VLOOKUP($A68,'2019 MAEP summary'!$A$5:$L$151,11,FALSE)),0,VLOOKUP($A68,'2019 MAEP summary'!$A$5:$L$151,11,FALSE))</f>
        <v>3714.1131707634577</v>
      </c>
      <c r="L68" s="124">
        <f t="shared" ref="L68:L131" si="6">I68-J68</f>
        <v>178.14628260801601</v>
      </c>
      <c r="M68" s="124">
        <f t="shared" ref="M68:M131" si="7">I68-K68</f>
        <v>377.74291704451934</v>
      </c>
    </row>
    <row r="69" spans="1:13" s="125" customFormat="1">
      <c r="A69" s="56">
        <v>3700</v>
      </c>
      <c r="B69" s="70" t="s">
        <v>74</v>
      </c>
      <c r="C69" s="123">
        <f>IF(ISNA(VLOOKUP($A69,'2022 MAEP summary '!$A$5:$Q$150,11,FALSE)),0,VLOOKUP($A69,'2022 MAEP summary '!$A$5:$Q$150,11,FALSE))</f>
        <v>5526.5668152967319</v>
      </c>
      <c r="D69" s="123">
        <f>IF(ISNA(VLOOKUP($A69,'2021 MAEP summary '!$A$5:$K$151,7,FALSE)),0,VLOOKUP($A69,'2021 MAEP summary '!$A$5:$K$151,7,FALSE))</f>
        <v>5382.5012841944827</v>
      </c>
      <c r="E69" s="123">
        <f>IF(ISNA(VLOOKUP($A69,'2019 MAEP summary'!$A$5:$L$151,8,FALSE)),0,VLOOKUP($A69,'2019 MAEP summary'!$A$5:$L$151,8,FALSE))</f>
        <v>5102.7890337471017</v>
      </c>
      <c r="F69" s="124">
        <f t="shared" si="4"/>
        <v>144.06553110224922</v>
      </c>
      <c r="G69" s="124">
        <f t="shared" si="5"/>
        <v>423.77778154963016</v>
      </c>
      <c r="I69" s="123">
        <f>IF(ISNA(VLOOKUP($A69,'2022 MAEP summary '!$A$5:$Q$150,16,FALSE)),0,VLOOKUP($A69,'2022 MAEP summary '!$A$5:$Q$150,16,FALSE))</f>
        <v>4127.666852561214</v>
      </c>
      <c r="J69" s="123">
        <f>IF(ISNA(VLOOKUP($A69,'2021 MAEP summary '!$A$5:$K$151,10,FALSE)),0,VLOOKUP($A69,'2021 MAEP summary '!$A$5:$K$151,10,FALSE))</f>
        <v>3964.2134820610991</v>
      </c>
      <c r="K69" s="123">
        <f>IF(ISNA(VLOOKUP($A69,'2019 MAEP summary'!$A$5:$L$151,11,FALSE)),0,VLOOKUP($A69,'2019 MAEP summary'!$A$5:$L$151,11,FALSE))</f>
        <v>3863.1379252738416</v>
      </c>
      <c r="L69" s="124">
        <f t="shared" si="6"/>
        <v>163.45337050011494</v>
      </c>
      <c r="M69" s="124">
        <f t="shared" si="7"/>
        <v>264.52892728737243</v>
      </c>
    </row>
    <row r="70" spans="1:13" s="125" customFormat="1">
      <c r="A70" s="56">
        <v>3800</v>
      </c>
      <c r="B70" s="70" t="s">
        <v>75</v>
      </c>
      <c r="C70" s="123">
        <f>IF(ISNA(VLOOKUP($A70,'2022 MAEP summary '!$A$5:$Q$150,11,FALSE)),0,VLOOKUP($A70,'2022 MAEP summary '!$A$5:$Q$150,11,FALSE))</f>
        <v>5512.3685953406766</v>
      </c>
      <c r="D70" s="123">
        <f>IF(ISNA(VLOOKUP($A70,'2021 MAEP summary '!$A$5:$K$151,7,FALSE)),0,VLOOKUP($A70,'2021 MAEP summary '!$A$5:$K$151,7,FALSE))</f>
        <v>5392.3221665334768</v>
      </c>
      <c r="E70" s="123">
        <f>IF(ISNA(VLOOKUP($A70,'2019 MAEP summary'!$A$5:$L$151,8,FALSE)),0,VLOOKUP($A70,'2019 MAEP summary'!$A$5:$L$151,8,FALSE))</f>
        <v>5109.7337239552562</v>
      </c>
      <c r="F70" s="124">
        <f t="shared" si="4"/>
        <v>120.04642880719985</v>
      </c>
      <c r="G70" s="124">
        <f t="shared" si="5"/>
        <v>402.63487138542041</v>
      </c>
      <c r="I70" s="123">
        <f>IF(ISNA(VLOOKUP($A70,'2022 MAEP summary '!$A$5:$Q$150,16,FALSE)),0,VLOOKUP($A70,'2022 MAEP summary '!$A$5:$Q$150,16,FALSE))</f>
        <v>4339.8178128973977</v>
      </c>
      <c r="J70" s="123">
        <f>IF(ISNA(VLOOKUP($A70,'2021 MAEP summary '!$A$5:$K$151,10,FALSE)),0,VLOOKUP($A70,'2021 MAEP summary '!$A$5:$K$151,10,FALSE))</f>
        <v>4227.5845869844688</v>
      </c>
      <c r="K70" s="123">
        <f>IF(ISNA(VLOOKUP($A70,'2019 MAEP summary'!$A$5:$L$151,11,FALSE)),0,VLOOKUP($A70,'2019 MAEP summary'!$A$5:$L$151,11,FALSE))</f>
        <v>4030.0670969900898</v>
      </c>
      <c r="L70" s="124">
        <f t="shared" si="6"/>
        <v>112.2332259129289</v>
      </c>
      <c r="M70" s="124">
        <f t="shared" si="7"/>
        <v>309.75071590730795</v>
      </c>
    </row>
    <row r="71" spans="1:13" s="125" customFormat="1">
      <c r="A71" s="56">
        <v>3820</v>
      </c>
      <c r="B71" s="70" t="s">
        <v>76</v>
      </c>
      <c r="C71" s="123">
        <f>IF(ISNA(VLOOKUP($A71,'2022 MAEP summary '!$A$5:$Q$150,11,FALSE)),0,VLOOKUP($A71,'2022 MAEP summary '!$A$5:$Q$150,11,FALSE))</f>
        <v>5540.6778257372662</v>
      </c>
      <c r="D71" s="123">
        <f>IF(ISNA(VLOOKUP($A71,'2021 MAEP summary '!$A$5:$K$151,7,FALSE)),0,VLOOKUP($A71,'2021 MAEP summary '!$A$5:$K$151,7,FALSE))</f>
        <v>5553.3473789688251</v>
      </c>
      <c r="E71" s="123">
        <f>IF(ISNA(VLOOKUP($A71,'2019 MAEP summary'!$A$5:$L$151,8,FALSE)),0,VLOOKUP($A71,'2019 MAEP summary'!$A$5:$L$151,8,FALSE))</f>
        <v>5265.5217869166927</v>
      </c>
      <c r="F71" s="124">
        <f t="shared" si="4"/>
        <v>-12.669553231558893</v>
      </c>
      <c r="G71" s="124">
        <f t="shared" si="5"/>
        <v>275.15603882057349</v>
      </c>
      <c r="I71" s="123">
        <f>IF(ISNA(VLOOKUP($A71,'2022 MAEP summary '!$A$5:$Q$150,16,FALSE)),0,VLOOKUP($A71,'2022 MAEP summary '!$A$5:$Q$150,16,FALSE))</f>
        <v>4044.6948147696808</v>
      </c>
      <c r="J71" s="123">
        <f>IF(ISNA(VLOOKUP($A71,'2021 MAEP summary '!$A$5:$K$151,10,FALSE)),0,VLOOKUP($A71,'2021 MAEP summary '!$A$5:$K$151,10,FALSE))</f>
        <v>4053.9436765116434</v>
      </c>
      <c r="K71" s="123">
        <f>IF(ISNA(VLOOKUP($A71,'2019 MAEP summary'!$A$5:$L$151,11,FALSE)),0,VLOOKUP($A71,'2019 MAEP summary'!$A$5:$L$151,11,FALSE))</f>
        <v>3843.8309249943613</v>
      </c>
      <c r="L71" s="124">
        <f t="shared" si="6"/>
        <v>-9.248861741962628</v>
      </c>
      <c r="M71" s="124">
        <f t="shared" si="7"/>
        <v>200.86388977531942</v>
      </c>
    </row>
    <row r="72" spans="1:13" s="125" customFormat="1">
      <c r="A72" s="56">
        <v>3900</v>
      </c>
      <c r="B72" s="70" t="s">
        <v>77</v>
      </c>
      <c r="C72" s="123">
        <f>IF(ISNA(VLOOKUP($A72,'2022 MAEP summary '!$A$5:$Q$150,11,FALSE)),0,VLOOKUP($A72,'2022 MAEP summary '!$A$5:$Q$150,11,FALSE))</f>
        <v>5517.4940055922234</v>
      </c>
      <c r="D72" s="123">
        <f>IF(ISNA(VLOOKUP($A72,'2021 MAEP summary '!$A$5:$K$151,7,FALSE)),0,VLOOKUP($A72,'2021 MAEP summary '!$A$5:$K$151,7,FALSE))</f>
        <v>5464.3916883961374</v>
      </c>
      <c r="E72" s="123">
        <f>IF(ISNA(VLOOKUP($A72,'2019 MAEP summary'!$A$5:$L$151,8,FALSE)),0,VLOOKUP($A72,'2019 MAEP summary'!$A$5:$L$151,8,FALSE))</f>
        <v>5168.4936050586703</v>
      </c>
      <c r="F72" s="124">
        <f t="shared" si="4"/>
        <v>53.102317196086005</v>
      </c>
      <c r="G72" s="124">
        <f t="shared" si="5"/>
        <v>349.00040053355315</v>
      </c>
      <c r="I72" s="123">
        <f>IF(ISNA(VLOOKUP($A72,'2022 MAEP summary '!$A$5:$Q$150,16,FALSE)),0,VLOOKUP($A72,'2022 MAEP summary '!$A$5:$Q$150,16,FALSE))</f>
        <v>4100.9243950970513</v>
      </c>
      <c r="J72" s="123">
        <f>IF(ISNA(VLOOKUP($A72,'2021 MAEP summary '!$A$5:$K$151,10,FALSE)),0,VLOOKUP($A72,'2021 MAEP summary '!$A$5:$K$151,10,FALSE))</f>
        <v>3989.0058543854511</v>
      </c>
      <c r="K72" s="123">
        <f>IF(ISNA(VLOOKUP($A72,'2019 MAEP summary'!$A$5:$L$151,11,FALSE)),0,VLOOKUP($A72,'2019 MAEP summary'!$A$5:$L$151,11,FALSE))</f>
        <v>3798.5608751821615</v>
      </c>
      <c r="L72" s="124">
        <f t="shared" si="6"/>
        <v>111.91854071160014</v>
      </c>
      <c r="M72" s="124">
        <f t="shared" si="7"/>
        <v>302.36351991488982</v>
      </c>
    </row>
    <row r="73" spans="1:13" s="125" customFormat="1">
      <c r="A73" s="56">
        <v>4000</v>
      </c>
      <c r="B73" s="70" t="s">
        <v>78</v>
      </c>
      <c r="C73" s="123">
        <f>IF(ISNA(VLOOKUP($A73,'2022 MAEP summary '!$A$5:$Q$150,11,FALSE)),0,VLOOKUP($A73,'2022 MAEP summary '!$A$5:$Q$150,11,FALSE))</f>
        <v>5534.2856140393915</v>
      </c>
      <c r="D73" s="123">
        <f>IF(ISNA(VLOOKUP($A73,'2021 MAEP summary '!$A$5:$K$151,7,FALSE)),0,VLOOKUP($A73,'2021 MAEP summary '!$A$5:$K$151,7,FALSE))</f>
        <v>5551.9981994963737</v>
      </c>
      <c r="E73" s="123">
        <f>IF(ISNA(VLOOKUP($A73,'2019 MAEP summary'!$A$5:$L$151,8,FALSE)),0,VLOOKUP($A73,'2019 MAEP summary'!$A$5:$L$151,8,FALSE))</f>
        <v>5260.0761944530914</v>
      </c>
      <c r="F73" s="124">
        <f t="shared" si="4"/>
        <v>-17.712585456982197</v>
      </c>
      <c r="G73" s="124">
        <f t="shared" si="5"/>
        <v>274.2094195863001</v>
      </c>
      <c r="I73" s="123">
        <f>IF(ISNA(VLOOKUP($A73,'2022 MAEP summary '!$A$5:$Q$150,16,FALSE)),0,VLOOKUP($A73,'2022 MAEP summary '!$A$5:$Q$150,16,FALSE))</f>
        <v>4379.884206298595</v>
      </c>
      <c r="J73" s="123">
        <f>IF(ISNA(VLOOKUP($A73,'2021 MAEP summary '!$A$5:$K$151,10,FALSE)),0,VLOOKUP($A73,'2021 MAEP summary '!$A$5:$K$151,10,FALSE))</f>
        <v>4389.7207358171245</v>
      </c>
      <c r="K73" s="123">
        <f>IF(ISNA(VLOOKUP($A73,'2019 MAEP summary'!$A$5:$L$151,11,FALSE)),0,VLOOKUP($A73,'2019 MAEP summary'!$A$5:$L$151,11,FALSE))</f>
        <v>4252.1058181045155</v>
      </c>
      <c r="L73" s="124">
        <f t="shared" si="6"/>
        <v>-9.8365295185294599</v>
      </c>
      <c r="M73" s="124">
        <f t="shared" si="7"/>
        <v>127.77838819407953</v>
      </c>
    </row>
    <row r="74" spans="1:13" s="125" customFormat="1">
      <c r="A74" s="56">
        <v>4100</v>
      </c>
      <c r="B74" s="70" t="s">
        <v>79</v>
      </c>
      <c r="C74" s="123">
        <f>IF(ISNA(VLOOKUP($A74,'2022 MAEP summary '!$A$5:$Q$150,11,FALSE)),0,VLOOKUP($A74,'2022 MAEP summary '!$A$5:$Q$150,11,FALSE))</f>
        <v>5522.7086565879308</v>
      </c>
      <c r="D74" s="123">
        <f>IF(ISNA(VLOOKUP($A74,'2021 MAEP summary '!$A$5:$K$151,7,FALSE)),0,VLOOKUP($A74,'2021 MAEP summary '!$A$5:$K$151,7,FALSE))</f>
        <v>5409.6402917458327</v>
      </c>
      <c r="E74" s="123">
        <f>IF(ISNA(VLOOKUP($A74,'2019 MAEP summary'!$A$5:$L$151,8,FALSE)),0,VLOOKUP($A74,'2019 MAEP summary'!$A$5:$L$151,8,FALSE))</f>
        <v>5128.5001088556683</v>
      </c>
      <c r="F74" s="124">
        <f t="shared" si="4"/>
        <v>113.06836484209816</v>
      </c>
      <c r="G74" s="124">
        <f t="shared" si="5"/>
        <v>394.20854773226256</v>
      </c>
      <c r="I74" s="123">
        <f>IF(ISNA(VLOOKUP($A74,'2022 MAEP summary '!$A$5:$Q$150,16,FALSE)),0,VLOOKUP($A74,'2022 MAEP summary '!$A$5:$Q$150,16,FALSE))</f>
        <v>4279.060703337932</v>
      </c>
      <c r="J74" s="123">
        <f>IF(ISNA(VLOOKUP($A74,'2021 MAEP summary '!$A$5:$K$151,10,FALSE)),0,VLOOKUP($A74,'2021 MAEP summary '!$A$5:$K$151,10,FALSE))</f>
        <v>4256.3409048858794</v>
      </c>
      <c r="K74" s="123">
        <f>IF(ISNA(VLOOKUP($A74,'2019 MAEP summary'!$A$5:$L$151,11,FALSE)),0,VLOOKUP($A74,'2019 MAEP summary'!$A$5:$L$151,11,FALSE))</f>
        <v>4106.1374855351869</v>
      </c>
      <c r="L74" s="124">
        <f t="shared" si="6"/>
        <v>22.719798452052601</v>
      </c>
      <c r="M74" s="124">
        <f t="shared" si="7"/>
        <v>172.92321780274506</v>
      </c>
    </row>
    <row r="75" spans="1:13" s="125" customFormat="1">
      <c r="A75" s="71">
        <v>4111</v>
      </c>
      <c r="B75" s="72" t="s">
        <v>80</v>
      </c>
      <c r="C75" s="123">
        <f>IF(ISNA(VLOOKUP($A75,'2022 MAEP summary '!$A$5:$Q$150,11,FALSE)),0,VLOOKUP($A75,'2022 MAEP summary '!$A$5:$Q$150,11,FALSE))</f>
        <v>5514.0284316937568</v>
      </c>
      <c r="D75" s="123">
        <f>IF(ISNA(VLOOKUP($A75,'2021 MAEP summary '!$A$5:$K$151,7,FALSE)),0,VLOOKUP($A75,'2021 MAEP summary '!$A$5:$K$151,7,FALSE))</f>
        <v>5447.5385973772436</v>
      </c>
      <c r="E75" s="123">
        <f>IF(ISNA(VLOOKUP($A75,'2019 MAEP summary'!$A$5:$L$151,8,FALSE)),0,VLOOKUP($A75,'2019 MAEP summary'!$A$5:$L$151,8,FALSE))</f>
        <v>5152.1795746858479</v>
      </c>
      <c r="F75" s="124">
        <f t="shared" si="4"/>
        <v>66.489834316513225</v>
      </c>
      <c r="G75" s="124">
        <f t="shared" si="5"/>
        <v>361.84885700790892</v>
      </c>
      <c r="I75" s="123">
        <f>IF(ISNA(VLOOKUP($A75,'2022 MAEP summary '!$A$5:$Q$150,16,FALSE)),0,VLOOKUP($A75,'2022 MAEP summary '!$A$5:$Q$150,16,FALSE))</f>
        <v>4707.8558651275298</v>
      </c>
      <c r="J75" s="123">
        <f>IF(ISNA(VLOOKUP($A75,'2021 MAEP summary '!$A$5:$K$151,10,FALSE)),0,VLOOKUP($A75,'2021 MAEP summary '!$A$5:$K$151,10,FALSE))</f>
        <v>4653.8697984976443</v>
      </c>
      <c r="K75" s="123">
        <f>IF(ISNA(VLOOKUP($A75,'2019 MAEP summary'!$A$5:$L$151,11,FALSE)),0,VLOOKUP($A75,'2019 MAEP summary'!$A$5:$L$151,11,FALSE))</f>
        <v>4464.5117083235191</v>
      </c>
      <c r="L75" s="124">
        <f t="shared" si="6"/>
        <v>53.986066629885499</v>
      </c>
      <c r="M75" s="124">
        <f t="shared" si="7"/>
        <v>243.34415680401071</v>
      </c>
    </row>
    <row r="76" spans="1:13" s="125" customFormat="1">
      <c r="A76" s="56">
        <v>4120</v>
      </c>
      <c r="B76" s="70" t="s">
        <v>81</v>
      </c>
      <c r="C76" s="123">
        <f>IF(ISNA(VLOOKUP($A76,'2022 MAEP summary '!$A$5:$Q$150,11,FALSE)),0,VLOOKUP($A76,'2022 MAEP summary '!$A$5:$Q$150,11,FALSE))</f>
        <v>5548.7084684437259</v>
      </c>
      <c r="D76" s="123">
        <f>IF(ISNA(VLOOKUP($A76,'2021 MAEP summary '!$A$5:$K$151,7,FALSE)),0,VLOOKUP($A76,'2021 MAEP summary '!$A$5:$K$151,7,FALSE))</f>
        <v>5413.4029237297664</v>
      </c>
      <c r="E76" s="123">
        <f>IF(ISNA(VLOOKUP($A76,'2019 MAEP summary'!$A$5:$L$151,8,FALSE)),0,VLOOKUP($A76,'2019 MAEP summary'!$A$5:$L$151,8,FALSE))</f>
        <v>5139.2939799230207</v>
      </c>
      <c r="F76" s="124">
        <f t="shared" si="4"/>
        <v>135.30554471395953</v>
      </c>
      <c r="G76" s="124">
        <f t="shared" si="5"/>
        <v>409.41448852070516</v>
      </c>
      <c r="I76" s="123">
        <f>IF(ISNA(VLOOKUP($A76,'2022 MAEP summary '!$A$5:$Q$150,16,FALSE)),0,VLOOKUP($A76,'2022 MAEP summary '!$A$5:$Q$150,16,FALSE))</f>
        <v>4063.6928971156535</v>
      </c>
      <c r="J76" s="123">
        <f>IF(ISNA(VLOOKUP($A76,'2021 MAEP summary '!$A$5:$K$151,10,FALSE)),0,VLOOKUP($A76,'2021 MAEP summary '!$A$5:$K$151,10,FALSE))</f>
        <v>3951.7842038091749</v>
      </c>
      <c r="K76" s="123">
        <f>IF(ISNA(VLOOKUP($A76,'2019 MAEP summary'!$A$5:$L$151,11,FALSE)),0,VLOOKUP($A76,'2019 MAEP summary'!$A$5:$L$151,11,FALSE))</f>
        <v>3751.6846411740048</v>
      </c>
      <c r="L76" s="124">
        <f t="shared" si="6"/>
        <v>111.90869330647865</v>
      </c>
      <c r="M76" s="124">
        <f t="shared" si="7"/>
        <v>312.00825594164871</v>
      </c>
    </row>
    <row r="77" spans="1:13" s="125" customFormat="1">
      <c r="A77" s="56">
        <v>4211</v>
      </c>
      <c r="B77" s="70" t="s">
        <v>82</v>
      </c>
      <c r="C77" s="123">
        <f>IF(ISNA(VLOOKUP($A77,'2022 MAEP summary '!$A$5:$Q$150,11,FALSE)),0,VLOOKUP($A77,'2022 MAEP summary '!$A$5:$Q$150,11,FALSE))</f>
        <v>5510.0009104025194</v>
      </c>
      <c r="D77" s="123">
        <f>IF(ISNA(VLOOKUP($A77,'2021 MAEP summary '!$A$5:$K$151,7,FALSE)),0,VLOOKUP($A77,'2021 MAEP summary '!$A$5:$K$151,7,FALSE))</f>
        <v>5545.1708949644008</v>
      </c>
      <c r="E77" s="123">
        <f>IF(ISNA(VLOOKUP($A77,'2019 MAEP summary'!$A$5:$L$151,8,FALSE)),0,VLOOKUP($A77,'2019 MAEP summary'!$A$5:$L$151,8,FALSE))</f>
        <v>0</v>
      </c>
      <c r="F77" s="124">
        <f t="shared" si="4"/>
        <v>-35.169984561881392</v>
      </c>
      <c r="G77" s="124">
        <f t="shared" si="5"/>
        <v>5510.0009104025194</v>
      </c>
      <c r="I77" s="123">
        <f>IF(ISNA(VLOOKUP($A77,'2022 MAEP summary '!$A$5:$Q$150,16,FALSE)),0,VLOOKUP($A77,'2022 MAEP summary '!$A$5:$Q$150,16,FALSE))</f>
        <v>4102.6597219258883</v>
      </c>
      <c r="J77" s="123">
        <f>IF(ISNA(VLOOKUP($A77,'2021 MAEP summary '!$A$5:$K$151,10,FALSE)),0,VLOOKUP($A77,'2021 MAEP summary '!$A$5:$K$151,10,FALSE))</f>
        <v>4089.0341983927442</v>
      </c>
      <c r="K77" s="123">
        <f>IF(ISNA(VLOOKUP($A77,'2019 MAEP summary'!$A$5:$L$151,11,FALSE)),0,VLOOKUP($A77,'2019 MAEP summary'!$A$5:$L$151,11,FALSE))</f>
        <v>0</v>
      </c>
      <c r="L77" s="124">
        <f t="shared" si="6"/>
        <v>13.625523533144133</v>
      </c>
      <c r="M77" s="124">
        <f t="shared" si="7"/>
        <v>4102.6597219258883</v>
      </c>
    </row>
    <row r="78" spans="1:13" s="125" customFormat="1">
      <c r="A78" s="71">
        <v>4225</v>
      </c>
      <c r="B78" s="72" t="s">
        <v>83</v>
      </c>
      <c r="C78" s="123">
        <f>IF(ISNA(VLOOKUP($A78,'2022 MAEP summary '!$A$5:$Q$150,11,FALSE)),0,VLOOKUP($A78,'2022 MAEP summary '!$A$5:$Q$150,11,FALSE))</f>
        <v>5509.9994345679015</v>
      </c>
      <c r="D78" s="123">
        <f>IF(ISNA(VLOOKUP($A78,'2021 MAEP summary '!$A$5:$K$151,7,FALSE)),0,VLOOKUP($A78,'2021 MAEP summary '!$A$5:$K$151,7,FALSE))</f>
        <v>5545.1731416666671</v>
      </c>
      <c r="E78" s="123">
        <f>IF(ISNA(VLOOKUP($A78,'2019 MAEP summary'!$A$5:$L$151,8,FALSE)),0,VLOOKUP($A78,'2019 MAEP summary'!$A$5:$L$151,8,FALSE))</f>
        <v>0</v>
      </c>
      <c r="F78" s="124">
        <f t="shared" si="4"/>
        <v>-35.17370709876559</v>
      </c>
      <c r="G78" s="124">
        <f t="shared" si="5"/>
        <v>5509.9994345679015</v>
      </c>
      <c r="I78" s="123">
        <f>IF(ISNA(VLOOKUP($A78,'2022 MAEP summary '!$A$5:$Q$150,16,FALSE)),0,VLOOKUP($A78,'2022 MAEP summary '!$A$5:$Q$150,16,FALSE))</f>
        <v>4102.6582938271613</v>
      </c>
      <c r="J78" s="123">
        <f>IF(ISNA(VLOOKUP($A78,'2021 MAEP summary '!$A$5:$K$151,10,FALSE)),0,VLOOKUP($A78,'2021 MAEP summary '!$A$5:$K$151,10,FALSE))</f>
        <v>4089.0328616666666</v>
      </c>
      <c r="K78" s="123">
        <f>IF(ISNA(VLOOKUP($A78,'2019 MAEP summary'!$A$5:$L$151,11,FALSE)),0,VLOOKUP($A78,'2019 MAEP summary'!$A$5:$L$151,11,FALSE))</f>
        <v>0</v>
      </c>
      <c r="L78" s="124">
        <f t="shared" si="6"/>
        <v>13.625432160494711</v>
      </c>
      <c r="M78" s="124">
        <f t="shared" si="7"/>
        <v>4102.6582938271613</v>
      </c>
    </row>
    <row r="79" spans="1:13" s="125" customFormat="1">
      <c r="A79" s="56">
        <v>4300</v>
      </c>
      <c r="B79" s="70" t="s">
        <v>84</v>
      </c>
      <c r="C79" s="123">
        <f>IF(ISNA(VLOOKUP($A79,'2022 MAEP summary '!$A$5:$Q$150,11,FALSE)),0,VLOOKUP($A79,'2022 MAEP summary '!$A$5:$Q$150,11,FALSE))</f>
        <v>5515.3401073305413</v>
      </c>
      <c r="D79" s="123">
        <f>IF(ISNA(VLOOKUP($A79,'2021 MAEP summary '!$A$5:$K$151,7,FALSE)),0,VLOOKUP($A79,'2021 MAEP summary '!$A$5:$K$151,7,FALSE))</f>
        <v>5393.9655204563469</v>
      </c>
      <c r="E79" s="123">
        <f>IF(ISNA(VLOOKUP($A79,'2019 MAEP summary'!$A$5:$L$151,8,FALSE)),0,VLOOKUP($A79,'2019 MAEP summary'!$A$5:$L$151,8,FALSE))</f>
        <v>5107.9893052321258</v>
      </c>
      <c r="F79" s="124">
        <f t="shared" si="4"/>
        <v>121.37458687419439</v>
      </c>
      <c r="G79" s="124">
        <f t="shared" si="5"/>
        <v>407.35080209841544</v>
      </c>
      <c r="I79" s="123">
        <f>IF(ISNA(VLOOKUP($A79,'2022 MAEP summary '!$A$5:$Q$150,16,FALSE)),0,VLOOKUP($A79,'2022 MAEP summary '!$A$5:$Q$150,16,FALSE))</f>
        <v>4596.2281787771117</v>
      </c>
      <c r="J79" s="123">
        <f>IF(ISNA(VLOOKUP($A79,'2021 MAEP summary '!$A$5:$K$151,10,FALSE)),0,VLOOKUP($A79,'2021 MAEP summary '!$A$5:$K$151,10,FALSE))</f>
        <v>4494.9445510851738</v>
      </c>
      <c r="K79" s="123">
        <f>IF(ISNA(VLOOKUP($A79,'2019 MAEP summary'!$A$5:$L$151,11,FALSE)),0,VLOOKUP($A79,'2019 MAEP summary'!$A$5:$L$151,11,FALSE))</f>
        <v>4285.6533482351397</v>
      </c>
      <c r="L79" s="124">
        <f t="shared" si="6"/>
        <v>101.28362769193791</v>
      </c>
      <c r="M79" s="124">
        <f t="shared" si="7"/>
        <v>310.57483054197201</v>
      </c>
    </row>
    <row r="80" spans="1:13" s="125" customFormat="1">
      <c r="A80" s="56">
        <v>4320</v>
      </c>
      <c r="B80" s="70" t="s">
        <v>85</v>
      </c>
      <c r="C80" s="123">
        <f>IF(ISNA(VLOOKUP($A80,'2022 MAEP summary '!$A$5:$Q$150,11,FALSE)),0,VLOOKUP($A80,'2022 MAEP summary '!$A$5:$Q$150,11,FALSE))</f>
        <v>5516.7199495301884</v>
      </c>
      <c r="D80" s="123">
        <f>IF(ISNA(VLOOKUP($A80,'2021 MAEP summary '!$A$5:$K$151,7,FALSE)),0,VLOOKUP($A80,'2021 MAEP summary '!$A$5:$K$151,7,FALSE))</f>
        <v>5447.8404238933426</v>
      </c>
      <c r="E80" s="123">
        <f>IF(ISNA(VLOOKUP($A80,'2019 MAEP summary'!$A$5:$L$151,8,FALSE)),0,VLOOKUP($A80,'2019 MAEP summary'!$A$5:$L$151,8,FALSE))</f>
        <v>5163.2217386672673</v>
      </c>
      <c r="F80" s="124">
        <f t="shared" si="4"/>
        <v>68.879525636845756</v>
      </c>
      <c r="G80" s="124">
        <f t="shared" si="5"/>
        <v>353.49821086292104</v>
      </c>
      <c r="I80" s="123">
        <f>IF(ISNA(VLOOKUP($A80,'2022 MAEP summary '!$A$5:$Q$150,16,FALSE)),0,VLOOKUP($A80,'2022 MAEP summary '!$A$5:$Q$150,16,FALSE))</f>
        <v>4120.8676772889639</v>
      </c>
      <c r="J80" s="123">
        <f>IF(ISNA(VLOOKUP($A80,'2021 MAEP summary '!$A$5:$K$151,10,FALSE)),0,VLOOKUP($A80,'2021 MAEP summary '!$A$5:$K$151,10,FALSE))</f>
        <v>3976.9236222234026</v>
      </c>
      <c r="K80" s="123">
        <f>IF(ISNA(VLOOKUP($A80,'2019 MAEP summary'!$A$5:$L$151,11,FALSE)),0,VLOOKUP($A80,'2019 MAEP summary'!$A$5:$L$151,11,FALSE))</f>
        <v>3769.1518996980444</v>
      </c>
      <c r="L80" s="124">
        <f t="shared" si="6"/>
        <v>143.94405506556132</v>
      </c>
      <c r="M80" s="124">
        <f t="shared" si="7"/>
        <v>351.71577759091952</v>
      </c>
    </row>
    <row r="81" spans="1:13" s="125" customFormat="1">
      <c r="A81" s="56">
        <v>4400</v>
      </c>
      <c r="B81" s="70" t="s">
        <v>86</v>
      </c>
      <c r="C81" s="123">
        <f>IF(ISNA(VLOOKUP($A81,'2022 MAEP summary '!$A$5:$Q$150,11,FALSE)),0,VLOOKUP($A81,'2022 MAEP summary '!$A$5:$Q$150,11,FALSE))</f>
        <v>5518.523101019372</v>
      </c>
      <c r="D81" s="123">
        <f>IF(ISNA(VLOOKUP($A81,'2021 MAEP summary '!$A$5:$K$151,7,FALSE)),0,VLOOKUP($A81,'2021 MAEP summary '!$A$5:$K$151,7,FALSE))</f>
        <v>5395.8914980667078</v>
      </c>
      <c r="E81" s="123">
        <f>IF(ISNA(VLOOKUP($A81,'2019 MAEP summary'!$A$5:$L$151,8,FALSE)),0,VLOOKUP($A81,'2019 MAEP summary'!$A$5:$L$151,8,FALSE))</f>
        <v>5107.8027188364604</v>
      </c>
      <c r="F81" s="124">
        <f t="shared" si="4"/>
        <v>122.63160295266425</v>
      </c>
      <c r="G81" s="124">
        <f t="shared" si="5"/>
        <v>410.72038218291164</v>
      </c>
      <c r="I81" s="123">
        <f>IF(ISNA(VLOOKUP($A81,'2022 MAEP summary '!$A$5:$Q$150,16,FALSE)),0,VLOOKUP($A81,'2022 MAEP summary '!$A$5:$Q$150,16,FALSE))</f>
        <v>4107.8324369629745</v>
      </c>
      <c r="J81" s="123">
        <f>IF(ISNA(VLOOKUP($A81,'2021 MAEP summary '!$A$5:$K$151,10,FALSE)),0,VLOOKUP($A81,'2021 MAEP summary '!$A$5:$K$151,10,FALSE))</f>
        <v>3939.0008059092329</v>
      </c>
      <c r="K81" s="123">
        <f>IF(ISNA(VLOOKUP($A81,'2019 MAEP summary'!$A$5:$L$151,11,FALSE)),0,VLOOKUP($A81,'2019 MAEP summary'!$A$5:$L$151,11,FALSE))</f>
        <v>3728.6959702529389</v>
      </c>
      <c r="L81" s="124">
        <f t="shared" si="6"/>
        <v>168.8316310537416</v>
      </c>
      <c r="M81" s="124">
        <f t="shared" si="7"/>
        <v>379.13646671003562</v>
      </c>
    </row>
    <row r="82" spans="1:13" s="125" customFormat="1">
      <c r="A82" s="56">
        <v>4420</v>
      </c>
      <c r="B82" s="73" t="s">
        <v>87</v>
      </c>
      <c r="C82" s="123">
        <f>IF(ISNA(VLOOKUP($A82,'2022 MAEP summary '!$A$5:$Q$150,11,FALSE)),0,VLOOKUP($A82,'2022 MAEP summary '!$A$5:$Q$150,11,FALSE))</f>
        <v>5535.4234576516837</v>
      </c>
      <c r="D82" s="123">
        <f>IF(ISNA(VLOOKUP($A82,'2021 MAEP summary '!$A$5:$K$151,7,FALSE)),0,VLOOKUP($A82,'2021 MAEP summary '!$A$5:$K$151,7,FALSE))</f>
        <v>5549.9961938086726</v>
      </c>
      <c r="E82" s="123">
        <f>IF(ISNA(VLOOKUP($A82,'2019 MAEP summary'!$A$5:$L$151,8,FALSE)),0,VLOOKUP($A82,'2019 MAEP summary'!$A$5:$L$151,8,FALSE))</f>
        <v>5261.4546906311571</v>
      </c>
      <c r="F82" s="124">
        <f t="shared" si="4"/>
        <v>-14.572736156988867</v>
      </c>
      <c r="G82" s="124">
        <f t="shared" si="5"/>
        <v>273.96876702052668</v>
      </c>
      <c r="I82" s="123">
        <f>IF(ISNA(VLOOKUP($A82,'2022 MAEP summary '!$A$5:$Q$150,16,FALSE)),0,VLOOKUP($A82,'2022 MAEP summary '!$A$5:$Q$150,16,FALSE))</f>
        <v>4040.8591299238819</v>
      </c>
      <c r="J82" s="123">
        <f>IF(ISNA(VLOOKUP($A82,'2021 MAEP summary '!$A$5:$K$151,10,FALSE)),0,VLOOKUP($A82,'2021 MAEP summary '!$A$5:$K$151,10,FALSE))</f>
        <v>4051.4971273387214</v>
      </c>
      <c r="K82" s="123">
        <f>IF(ISNA(VLOOKUP($A82,'2019 MAEP summary'!$A$5:$L$151,11,FALSE)),0,VLOOKUP($A82,'2019 MAEP summary'!$A$5:$L$151,11,FALSE))</f>
        <v>3840.8619582091633</v>
      </c>
      <c r="L82" s="124">
        <f t="shared" si="6"/>
        <v>-10.637997414839447</v>
      </c>
      <c r="M82" s="124">
        <f t="shared" si="7"/>
        <v>199.99717171471866</v>
      </c>
    </row>
    <row r="83" spans="1:13" s="125" customFormat="1">
      <c r="A83" s="56">
        <v>4500</v>
      </c>
      <c r="B83" s="73" t="s">
        <v>88</v>
      </c>
      <c r="C83" s="123">
        <f>IF(ISNA(VLOOKUP($A83,'2022 MAEP summary '!$A$5:$Q$150,11,FALSE)),0,VLOOKUP($A83,'2022 MAEP summary '!$A$5:$Q$150,11,FALSE))</f>
        <v>5527.0565557030041</v>
      </c>
      <c r="D83" s="123">
        <f>IF(ISNA(VLOOKUP($A83,'2021 MAEP summary '!$A$5:$K$151,7,FALSE)),0,VLOOKUP($A83,'2021 MAEP summary '!$A$5:$K$151,7,FALSE))</f>
        <v>5338.1204877600385</v>
      </c>
      <c r="E83" s="123">
        <f>IF(ISNA(VLOOKUP($A83,'2019 MAEP summary'!$A$5:$L$151,8,FALSE)),0,VLOOKUP($A83,'2019 MAEP summary'!$A$5:$L$151,8,FALSE))</f>
        <v>5062.3459103975301</v>
      </c>
      <c r="F83" s="124">
        <f t="shared" si="4"/>
        <v>188.93606794296556</v>
      </c>
      <c r="G83" s="124">
        <f t="shared" si="5"/>
        <v>464.71064530547392</v>
      </c>
      <c r="I83" s="123">
        <f>IF(ISNA(VLOOKUP($A83,'2022 MAEP summary '!$A$5:$Q$150,16,FALSE)),0,VLOOKUP($A83,'2022 MAEP summary '!$A$5:$Q$150,16,FALSE))</f>
        <v>4086.7075365777887</v>
      </c>
      <c r="J83" s="123">
        <f>IF(ISNA(VLOOKUP($A83,'2021 MAEP summary '!$A$5:$K$151,10,FALSE)),0,VLOOKUP($A83,'2021 MAEP summary '!$A$5:$K$151,10,FALSE))</f>
        <v>3896.8279466584459</v>
      </c>
      <c r="K83" s="123">
        <f>IF(ISNA(VLOOKUP($A83,'2019 MAEP summary'!$A$5:$L$151,11,FALSE)),0,VLOOKUP($A83,'2019 MAEP summary'!$A$5:$L$151,11,FALSE))</f>
        <v>3695.5124800053645</v>
      </c>
      <c r="L83" s="124">
        <f t="shared" si="6"/>
        <v>189.87958991934283</v>
      </c>
      <c r="M83" s="124">
        <f t="shared" si="7"/>
        <v>391.19505657242416</v>
      </c>
    </row>
    <row r="84" spans="1:13" s="125" customFormat="1">
      <c r="A84" s="56">
        <v>4520</v>
      </c>
      <c r="B84" s="74" t="s">
        <v>89</v>
      </c>
      <c r="C84" s="123">
        <f>IF(ISNA(VLOOKUP($A84,'2022 MAEP summary '!$A$5:$Q$150,11,FALSE)),0,VLOOKUP($A84,'2022 MAEP summary '!$A$5:$Q$150,11,FALSE))</f>
        <v>5531.4305859541455</v>
      </c>
      <c r="D84" s="123">
        <f>IF(ISNA(VLOOKUP($A84,'2021 MAEP summary '!$A$5:$K$151,7,FALSE)),0,VLOOKUP($A84,'2021 MAEP summary '!$A$5:$K$151,7,FALSE))</f>
        <v>5544.6915412387652</v>
      </c>
      <c r="E84" s="123">
        <f>IF(ISNA(VLOOKUP($A84,'2019 MAEP summary'!$A$5:$L$151,8,FALSE)),0,VLOOKUP($A84,'2019 MAEP summary'!$A$5:$L$151,8,FALSE))</f>
        <v>5258.5699570374754</v>
      </c>
      <c r="F84" s="124">
        <f t="shared" si="4"/>
        <v>-13.26095528461974</v>
      </c>
      <c r="G84" s="124">
        <f t="shared" si="5"/>
        <v>272.86062891667007</v>
      </c>
      <c r="I84" s="123">
        <f>IF(ISNA(VLOOKUP($A84,'2022 MAEP summary '!$A$5:$Q$150,16,FALSE)),0,VLOOKUP($A84,'2022 MAEP summary '!$A$5:$Q$150,16,FALSE))</f>
        <v>4167.2444506948277</v>
      </c>
      <c r="J84" s="123">
        <f>IF(ISNA(VLOOKUP($A84,'2021 MAEP summary '!$A$5:$K$151,10,FALSE)),0,VLOOKUP($A84,'2021 MAEP summary '!$A$5:$K$151,10,FALSE))</f>
        <v>4047.6249680085352</v>
      </c>
      <c r="K84" s="123">
        <f>IF(ISNA(VLOOKUP($A84,'2019 MAEP summary'!$A$5:$L$151,11,FALSE)),0,VLOOKUP($A84,'2019 MAEP summary'!$A$5:$L$151,11,FALSE))</f>
        <v>3838.755929332317</v>
      </c>
      <c r="L84" s="124">
        <f t="shared" si="6"/>
        <v>119.61948268629249</v>
      </c>
      <c r="M84" s="124">
        <f t="shared" si="7"/>
        <v>328.48852136251071</v>
      </c>
    </row>
    <row r="85" spans="1:13" s="125" customFormat="1">
      <c r="A85" s="56">
        <v>4600</v>
      </c>
      <c r="B85" s="73" t="s">
        <v>90</v>
      </c>
      <c r="C85" s="123">
        <f>IF(ISNA(VLOOKUP($A85,'2022 MAEP summary '!$A$5:$Q$150,11,FALSE)),0,VLOOKUP($A85,'2022 MAEP summary '!$A$5:$Q$150,11,FALSE))</f>
        <v>5524.5941615941256</v>
      </c>
      <c r="D85" s="123">
        <f>IF(ISNA(VLOOKUP($A85,'2021 MAEP summary '!$A$5:$K$151,7,FALSE)),0,VLOOKUP($A85,'2021 MAEP summary '!$A$5:$K$151,7,FALSE))</f>
        <v>5483.650864371607</v>
      </c>
      <c r="E85" s="123">
        <f>IF(ISNA(VLOOKUP($A85,'2019 MAEP summary'!$A$5:$L$151,8,FALSE)),0,VLOOKUP($A85,'2019 MAEP summary'!$A$5:$L$151,8,FALSE))</f>
        <v>5193.7049923366176</v>
      </c>
      <c r="F85" s="124">
        <f t="shared" si="4"/>
        <v>40.943297222518595</v>
      </c>
      <c r="G85" s="124">
        <f t="shared" si="5"/>
        <v>330.889169257508</v>
      </c>
      <c r="I85" s="123">
        <f>IF(ISNA(VLOOKUP($A85,'2022 MAEP summary '!$A$5:$Q$150,16,FALSE)),0,VLOOKUP($A85,'2022 MAEP summary '!$A$5:$Q$150,16,FALSE))</f>
        <v>4418.6485544854741</v>
      </c>
      <c r="J85" s="123">
        <f>IF(ISNA(VLOOKUP($A85,'2021 MAEP summary '!$A$5:$K$151,10,FALSE)),0,VLOOKUP($A85,'2021 MAEP summary '!$A$5:$K$151,10,FALSE))</f>
        <v>4360.9918912950943</v>
      </c>
      <c r="K85" s="123">
        <f>IF(ISNA(VLOOKUP($A85,'2019 MAEP summary'!$A$5:$L$151,11,FALSE)),0,VLOOKUP($A85,'2019 MAEP summary'!$A$5:$L$151,11,FALSE))</f>
        <v>4160.4314434748849</v>
      </c>
      <c r="L85" s="124">
        <f t="shared" si="6"/>
        <v>57.656663190379732</v>
      </c>
      <c r="M85" s="124">
        <f t="shared" si="7"/>
        <v>258.21711101058918</v>
      </c>
    </row>
    <row r="86" spans="1:13" s="125" customFormat="1">
      <c r="A86" s="56">
        <v>4620</v>
      </c>
      <c r="B86" s="73" t="s">
        <v>91</v>
      </c>
      <c r="C86" s="123">
        <f>IF(ISNA(VLOOKUP($A86,'2022 MAEP summary '!$A$5:$Q$150,11,FALSE)),0,VLOOKUP($A86,'2022 MAEP summary '!$A$5:$Q$150,11,FALSE))</f>
        <v>5538.5283735872381</v>
      </c>
      <c r="D86" s="123">
        <f>IF(ISNA(VLOOKUP($A86,'2021 MAEP summary '!$A$5:$K$151,7,FALSE)),0,VLOOKUP($A86,'2021 MAEP summary '!$A$5:$K$151,7,FALSE))</f>
        <v>5445.4741878899422</v>
      </c>
      <c r="E86" s="123">
        <f>IF(ISNA(VLOOKUP($A86,'2019 MAEP summary'!$A$5:$L$151,8,FALSE)),0,VLOOKUP($A86,'2019 MAEP summary'!$A$5:$L$151,8,FALSE))</f>
        <v>5155.4192648951612</v>
      </c>
      <c r="F86" s="124">
        <f t="shared" si="4"/>
        <v>93.054185697295907</v>
      </c>
      <c r="G86" s="124">
        <f t="shared" si="5"/>
        <v>383.10910869207692</v>
      </c>
      <c r="I86" s="123">
        <f>IF(ISNA(VLOOKUP($A86,'2022 MAEP summary '!$A$5:$Q$150,16,FALSE)),0,VLOOKUP($A86,'2022 MAEP summary '!$A$5:$Q$150,16,FALSE))</f>
        <v>4329.2443657601516</v>
      </c>
      <c r="J86" s="123">
        <f>IF(ISNA(VLOOKUP($A86,'2021 MAEP summary '!$A$5:$K$151,10,FALSE)),0,VLOOKUP($A86,'2021 MAEP summary '!$A$5:$K$151,10,FALSE))</f>
        <v>4221.8925004817183</v>
      </c>
      <c r="K86" s="123">
        <f>IF(ISNA(VLOOKUP($A86,'2019 MAEP summary'!$A$5:$L$151,11,FALSE)),0,VLOOKUP($A86,'2019 MAEP summary'!$A$5:$L$151,11,FALSE))</f>
        <v>4030.6644870941359</v>
      </c>
      <c r="L86" s="124">
        <f t="shared" si="6"/>
        <v>107.35186527843325</v>
      </c>
      <c r="M86" s="124">
        <f t="shared" si="7"/>
        <v>298.5798786660157</v>
      </c>
    </row>
    <row r="87" spans="1:13" s="125" customFormat="1">
      <c r="A87" s="56">
        <v>4700</v>
      </c>
      <c r="B87" s="74" t="s">
        <v>92</v>
      </c>
      <c r="C87" s="123">
        <f>IF(ISNA(VLOOKUP($A87,'2022 MAEP summary '!$A$5:$Q$150,11,FALSE)),0,VLOOKUP($A87,'2022 MAEP summary '!$A$5:$Q$150,11,FALSE))</f>
        <v>5527.9051031789668</v>
      </c>
      <c r="D87" s="123">
        <f>IF(ISNA(VLOOKUP($A87,'2021 MAEP summary '!$A$5:$K$151,7,FALSE)),0,VLOOKUP($A87,'2021 MAEP summary '!$A$5:$K$151,7,FALSE))</f>
        <v>5540.3888636571855</v>
      </c>
      <c r="E87" s="123">
        <f>IF(ISNA(VLOOKUP($A87,'2019 MAEP summary'!$A$5:$L$151,8,FALSE)),0,VLOOKUP($A87,'2019 MAEP summary'!$A$5:$L$151,8,FALSE))</f>
        <v>5212.6066500253855</v>
      </c>
      <c r="F87" s="124">
        <f t="shared" si="4"/>
        <v>-12.483760478218755</v>
      </c>
      <c r="G87" s="124">
        <f t="shared" si="5"/>
        <v>315.29845315358125</v>
      </c>
      <c r="I87" s="123">
        <f>IF(ISNA(VLOOKUP($A87,'2022 MAEP summary '!$A$5:$Q$150,16,FALSE)),0,VLOOKUP($A87,'2022 MAEP summary '!$A$5:$Q$150,16,FALSE))</f>
        <v>4063.0858631075084</v>
      </c>
      <c r="J87" s="123">
        <f>IF(ISNA(VLOOKUP($A87,'2021 MAEP summary '!$A$5:$K$151,10,FALSE)),0,VLOOKUP($A87,'2021 MAEP summary '!$A$5:$K$151,10,FALSE))</f>
        <v>4044.4838051013089</v>
      </c>
      <c r="K87" s="123">
        <f>IF(ISNA(VLOOKUP($A87,'2019 MAEP summary'!$A$5:$L$151,11,FALSE)),0,VLOOKUP($A87,'2019 MAEP summary'!$A$5:$L$151,11,FALSE))</f>
        <v>3805.2027654143399</v>
      </c>
      <c r="L87" s="124">
        <f t="shared" si="6"/>
        <v>18.602058006199513</v>
      </c>
      <c r="M87" s="124">
        <f t="shared" si="7"/>
        <v>257.88309769316857</v>
      </c>
    </row>
    <row r="88" spans="1:13" s="125" customFormat="1">
      <c r="A88" s="56">
        <v>4720</v>
      </c>
      <c r="B88" s="70" t="s">
        <v>93</v>
      </c>
      <c r="C88" s="123">
        <f>IF(ISNA(VLOOKUP($A88,'2022 MAEP summary '!$A$5:$Q$150,11,FALSE)),0,VLOOKUP($A88,'2022 MAEP summary '!$A$5:$Q$150,11,FALSE))</f>
        <v>5535.273637687189</v>
      </c>
      <c r="D88" s="123">
        <f>IF(ISNA(VLOOKUP($A88,'2021 MAEP summary '!$A$5:$K$151,7,FALSE)),0,VLOOKUP($A88,'2021 MAEP summary '!$A$5:$K$151,7,FALSE))</f>
        <v>5522.7154091665407</v>
      </c>
      <c r="E88" s="123">
        <f>IF(ISNA(VLOOKUP($A88,'2019 MAEP summary'!$A$5:$L$151,8,FALSE)),0,VLOOKUP($A88,'2019 MAEP summary'!$A$5:$L$151,8,FALSE))</f>
        <v>5236.5510412176063</v>
      </c>
      <c r="F88" s="124">
        <f t="shared" si="4"/>
        <v>12.558228520648299</v>
      </c>
      <c r="G88" s="124">
        <f t="shared" si="5"/>
        <v>298.72259646958264</v>
      </c>
      <c r="I88" s="123">
        <f>IF(ISNA(VLOOKUP($A88,'2022 MAEP summary '!$A$5:$Q$150,16,FALSE)),0,VLOOKUP($A88,'2022 MAEP summary '!$A$5:$Q$150,16,FALSE))</f>
        <v>4141.9348596089858</v>
      </c>
      <c r="J88" s="123">
        <f>IF(ISNA(VLOOKUP($A88,'2021 MAEP summary '!$A$5:$K$151,10,FALSE)),0,VLOOKUP($A88,'2021 MAEP summary '!$A$5:$K$151,10,FALSE))</f>
        <v>4031.5826576917257</v>
      </c>
      <c r="K88" s="123">
        <f>IF(ISNA(VLOOKUP($A88,'2019 MAEP summary'!$A$5:$L$151,11,FALSE)),0,VLOOKUP($A88,'2019 MAEP summary'!$A$5:$L$151,11,FALSE))</f>
        <v>3883.2629230769235</v>
      </c>
      <c r="L88" s="124">
        <f t="shared" si="6"/>
        <v>110.35220191726012</v>
      </c>
      <c r="M88" s="124">
        <f t="shared" si="7"/>
        <v>258.67193653206232</v>
      </c>
    </row>
    <row r="89" spans="1:13" s="125" customFormat="1">
      <c r="A89" s="56">
        <v>4800</v>
      </c>
      <c r="B89" s="70" t="s">
        <v>94</v>
      </c>
      <c r="C89" s="123">
        <f>IF(ISNA(VLOOKUP($A89,'2022 MAEP summary '!$A$5:$Q$150,11,FALSE)),0,VLOOKUP($A89,'2022 MAEP summary '!$A$5:$Q$150,11,FALSE))</f>
        <v>5519.2508951305254</v>
      </c>
      <c r="D89" s="123">
        <f>IF(ISNA(VLOOKUP($A89,'2021 MAEP summary '!$A$5:$K$151,7,FALSE)),0,VLOOKUP($A89,'2021 MAEP summary '!$A$5:$K$151,7,FALSE))</f>
        <v>5386.8562875267744</v>
      </c>
      <c r="E89" s="123">
        <f>IF(ISNA(VLOOKUP($A89,'2019 MAEP summary'!$A$5:$L$151,8,FALSE)),0,VLOOKUP($A89,'2019 MAEP summary'!$A$5:$L$151,8,FALSE))</f>
        <v>5105.5563488682519</v>
      </c>
      <c r="F89" s="124">
        <f t="shared" si="4"/>
        <v>132.39460760375096</v>
      </c>
      <c r="G89" s="124">
        <f t="shared" si="5"/>
        <v>413.69454626227343</v>
      </c>
      <c r="I89" s="123">
        <f>IF(ISNA(VLOOKUP($A89,'2022 MAEP summary '!$A$5:$Q$150,16,FALSE)),0,VLOOKUP($A89,'2022 MAEP summary '!$A$5:$Q$150,16,FALSE))</f>
        <v>4111.3079287202818</v>
      </c>
      <c r="J89" s="123">
        <f>IF(ISNA(VLOOKUP($A89,'2021 MAEP summary '!$A$5:$K$151,10,FALSE)),0,VLOOKUP($A89,'2021 MAEP summary '!$A$5:$K$151,10,FALSE))</f>
        <v>4009.4477732219957</v>
      </c>
      <c r="K89" s="123">
        <f>IF(ISNA(VLOOKUP($A89,'2019 MAEP summary'!$A$5:$L$151,11,FALSE)),0,VLOOKUP($A89,'2019 MAEP summary'!$A$5:$L$151,11,FALSE))</f>
        <v>3774.4163811498306</v>
      </c>
      <c r="L89" s="124">
        <f t="shared" si="6"/>
        <v>101.86015549828608</v>
      </c>
      <c r="M89" s="124">
        <f t="shared" si="7"/>
        <v>336.89154757045117</v>
      </c>
    </row>
    <row r="90" spans="1:13" s="125" customFormat="1">
      <c r="A90" s="56">
        <v>4820</v>
      </c>
      <c r="B90" s="70" t="s">
        <v>95</v>
      </c>
      <c r="C90" s="123">
        <f>IF(ISNA(VLOOKUP($A90,'2022 MAEP summary '!$A$5:$Q$150,11,FALSE)),0,VLOOKUP($A90,'2022 MAEP summary '!$A$5:$Q$150,11,FALSE))</f>
        <v>5527.3871849348143</v>
      </c>
      <c r="D90" s="123">
        <f>IF(ISNA(VLOOKUP($A90,'2021 MAEP summary '!$A$5:$K$151,7,FALSE)),0,VLOOKUP($A90,'2021 MAEP summary '!$A$5:$K$151,7,FALSE))</f>
        <v>5536.6106103331722</v>
      </c>
      <c r="E90" s="123">
        <f>IF(ISNA(VLOOKUP($A90,'2019 MAEP summary'!$A$5:$L$151,8,FALSE)),0,VLOOKUP($A90,'2019 MAEP summary'!$A$5:$L$151,8,FALSE))</f>
        <v>5257.3943204218112</v>
      </c>
      <c r="F90" s="124">
        <f t="shared" si="4"/>
        <v>-9.2234253983579038</v>
      </c>
      <c r="G90" s="124">
        <f t="shared" si="5"/>
        <v>269.99286451300304</v>
      </c>
      <c r="I90" s="123">
        <f>IF(ISNA(VLOOKUP($A90,'2022 MAEP summary '!$A$5:$Q$150,16,FALSE)),0,VLOOKUP($A90,'2022 MAEP summary '!$A$5:$Q$150,16,FALSE))</f>
        <v>4035.636057363593</v>
      </c>
      <c r="J90" s="123">
        <f>IF(ISNA(VLOOKUP($A90,'2021 MAEP summary '!$A$5:$K$151,10,FALSE)),0,VLOOKUP($A90,'2021 MAEP summary '!$A$5:$K$151,10,FALSE))</f>
        <v>4041.7260066634476</v>
      </c>
      <c r="K90" s="123">
        <f>IF(ISNA(VLOOKUP($A90,'2019 MAEP summary'!$A$5:$L$151,11,FALSE)),0,VLOOKUP($A90,'2019 MAEP summary'!$A$5:$L$151,11,FALSE))</f>
        <v>3837.8974741515913</v>
      </c>
      <c r="L90" s="124">
        <f t="shared" si="6"/>
        <v>-6.0899492998546521</v>
      </c>
      <c r="M90" s="124">
        <f t="shared" si="7"/>
        <v>197.73858321200169</v>
      </c>
    </row>
    <row r="91" spans="1:13" s="125" customFormat="1">
      <c r="A91" s="56">
        <v>4821</v>
      </c>
      <c r="B91" s="70" t="s">
        <v>96</v>
      </c>
      <c r="C91" s="123">
        <f>IF(ISNA(VLOOKUP($A91,'2022 MAEP summary '!$A$5:$Q$150,11,FALSE)),0,VLOOKUP($A91,'2022 MAEP summary '!$A$5:$Q$150,11,FALSE))</f>
        <v>5521.0488455537197</v>
      </c>
      <c r="D91" s="123">
        <f>IF(ISNA(VLOOKUP($A91,'2021 MAEP summary '!$A$5:$K$151,7,FALSE)),0,VLOOKUP($A91,'2021 MAEP summary '!$A$5:$K$151,7,FALSE))</f>
        <v>5411.7276222422661</v>
      </c>
      <c r="E91" s="123">
        <f>IF(ISNA(VLOOKUP($A91,'2019 MAEP summary'!$A$5:$L$151,8,FALSE)),0,VLOOKUP($A91,'2019 MAEP summary'!$A$5:$L$151,8,FALSE))</f>
        <v>5126.5592633846545</v>
      </c>
      <c r="F91" s="124">
        <f t="shared" si="4"/>
        <v>109.32122331145365</v>
      </c>
      <c r="G91" s="124">
        <f t="shared" si="5"/>
        <v>394.48958216906522</v>
      </c>
      <c r="I91" s="123">
        <f>IF(ISNA(VLOOKUP($A91,'2022 MAEP summary '!$A$5:$Q$150,16,FALSE)),0,VLOOKUP($A91,'2022 MAEP summary '!$A$5:$Q$150,16,FALSE))</f>
        <v>4242.4908782613848</v>
      </c>
      <c r="J91" s="123">
        <f>IF(ISNA(VLOOKUP($A91,'2021 MAEP summary '!$A$5:$K$151,10,FALSE)),0,VLOOKUP($A91,'2021 MAEP summary '!$A$5:$K$151,10,FALSE))</f>
        <v>4175.2007024774348</v>
      </c>
      <c r="K91" s="123">
        <f>IF(ISNA(VLOOKUP($A91,'2019 MAEP summary'!$A$5:$L$151,11,FALSE)),0,VLOOKUP($A91,'2019 MAEP summary'!$A$5:$L$151,11,FALSE))</f>
        <v>3957.3717240068431</v>
      </c>
      <c r="L91" s="124">
        <f t="shared" si="6"/>
        <v>67.290175783949962</v>
      </c>
      <c r="M91" s="124">
        <f t="shared" si="7"/>
        <v>285.11915425454163</v>
      </c>
    </row>
    <row r="92" spans="1:13" s="125" customFormat="1">
      <c r="A92" s="56">
        <v>4911</v>
      </c>
      <c r="B92" s="70" t="s">
        <v>97</v>
      </c>
      <c r="C92" s="123">
        <f>IF(ISNA(VLOOKUP($A92,'2022 MAEP summary '!$A$5:$Q$150,11,FALSE)),0,VLOOKUP($A92,'2022 MAEP summary '!$A$5:$Q$150,11,FALSE))</f>
        <v>5529.2196089463696</v>
      </c>
      <c r="D92" s="123">
        <f>IF(ISNA(VLOOKUP($A92,'2021 MAEP summary '!$A$5:$K$151,7,FALSE)),0,VLOOKUP($A92,'2021 MAEP summary '!$A$5:$K$151,7,FALSE))</f>
        <v>5474.901623716979</v>
      </c>
      <c r="E92" s="123">
        <f>IF(ISNA(VLOOKUP($A92,'2019 MAEP summary'!$A$5:$L$151,8,FALSE)),0,VLOOKUP($A92,'2019 MAEP summary'!$A$5:$L$151,8,FALSE))</f>
        <v>0</v>
      </c>
      <c r="F92" s="124">
        <f t="shared" si="4"/>
        <v>54.317985229390615</v>
      </c>
      <c r="G92" s="124">
        <f t="shared" si="5"/>
        <v>5529.2196089463696</v>
      </c>
      <c r="I92" s="123">
        <f>IF(ISNA(VLOOKUP($A92,'2022 MAEP summary '!$A$5:$Q$150,16,FALSE)),0,VLOOKUP($A92,'2022 MAEP summary '!$A$5:$Q$150,16,FALSE))</f>
        <v>4203.6067502034466</v>
      </c>
      <c r="J92" s="123">
        <f>IF(ISNA(VLOOKUP($A92,'2021 MAEP summary '!$A$5:$K$151,10,FALSE)),0,VLOOKUP($A92,'2021 MAEP summary '!$A$5:$K$151,10,FALSE))</f>
        <v>4156.51505429599</v>
      </c>
      <c r="K92" s="123">
        <f>IF(ISNA(VLOOKUP($A92,'2019 MAEP summary'!$A$5:$L$151,11,FALSE)),0,VLOOKUP($A92,'2019 MAEP summary'!$A$5:$L$151,11,FALSE))</f>
        <v>0</v>
      </c>
      <c r="L92" s="124">
        <f t="shared" si="6"/>
        <v>47.091695907456597</v>
      </c>
      <c r="M92" s="124">
        <f t="shared" si="7"/>
        <v>4203.6067502034466</v>
      </c>
    </row>
    <row r="93" spans="1:13" s="125" customFormat="1">
      <c r="A93" s="56">
        <v>5000</v>
      </c>
      <c r="B93" s="70" t="s">
        <v>98</v>
      </c>
      <c r="C93" s="123">
        <f>IF(ISNA(VLOOKUP($A93,'2022 MAEP summary '!$A$5:$Q$150,11,FALSE)),0,VLOOKUP($A93,'2022 MAEP summary '!$A$5:$Q$150,11,FALSE))</f>
        <v>5515.3378627058792</v>
      </c>
      <c r="D93" s="123">
        <f>IF(ISNA(VLOOKUP($A93,'2021 MAEP summary '!$A$5:$K$151,7,FALSE)),0,VLOOKUP($A93,'2021 MAEP summary '!$A$5:$K$151,7,FALSE))</f>
        <v>5432.3631937478285</v>
      </c>
      <c r="E93" s="123">
        <f>IF(ISNA(VLOOKUP($A93,'2019 MAEP summary'!$A$5:$L$151,8,FALSE)),0,VLOOKUP($A93,'2019 MAEP summary'!$A$5:$L$151,8,FALSE))</f>
        <v>5147.3168725953838</v>
      </c>
      <c r="F93" s="124">
        <f t="shared" si="4"/>
        <v>82.974668958050643</v>
      </c>
      <c r="G93" s="124">
        <f t="shared" si="5"/>
        <v>368.0209901104954</v>
      </c>
      <c r="I93" s="123">
        <f>IF(ISNA(VLOOKUP($A93,'2022 MAEP summary '!$A$5:$Q$150,16,FALSE)),0,VLOOKUP($A93,'2022 MAEP summary '!$A$5:$Q$150,16,FALSE))</f>
        <v>4649.5530959986245</v>
      </c>
      <c r="J93" s="123">
        <f>IF(ISNA(VLOOKUP($A93,'2021 MAEP summary '!$A$5:$K$151,10,FALSE)),0,VLOOKUP($A93,'2021 MAEP summary '!$A$5:$K$151,10,FALSE))</f>
        <v>4554.3671886478696</v>
      </c>
      <c r="K93" s="123">
        <f>IF(ISNA(VLOOKUP($A93,'2019 MAEP summary'!$A$5:$L$151,11,FALSE)),0,VLOOKUP($A93,'2019 MAEP summary'!$A$5:$L$151,11,FALSE))</f>
        <v>4319.9968428048533</v>
      </c>
      <c r="L93" s="124">
        <f t="shared" si="6"/>
        <v>95.18590735075486</v>
      </c>
      <c r="M93" s="124">
        <f t="shared" si="7"/>
        <v>329.55625319377123</v>
      </c>
    </row>
    <row r="94" spans="1:13" s="125" customFormat="1">
      <c r="A94" s="56">
        <v>5020</v>
      </c>
      <c r="B94" s="70" t="s">
        <v>99</v>
      </c>
      <c r="C94" s="123">
        <f>IF(ISNA(VLOOKUP($A94,'2022 MAEP summary '!$A$5:$Q$150,11,FALSE)),0,VLOOKUP($A94,'2022 MAEP summary '!$A$5:$Q$150,11,FALSE))</f>
        <v>5531.9766213878156</v>
      </c>
      <c r="D94" s="123">
        <f>IF(ISNA(VLOOKUP($A94,'2021 MAEP summary '!$A$5:$K$151,7,FALSE)),0,VLOOKUP($A94,'2021 MAEP summary '!$A$5:$K$151,7,FALSE))</f>
        <v>5550.236256212037</v>
      </c>
      <c r="E94" s="123">
        <f>IF(ISNA(VLOOKUP($A94,'2019 MAEP summary'!$A$5:$L$151,8,FALSE)),0,VLOOKUP($A94,'2019 MAEP summary'!$A$5:$L$151,8,FALSE))</f>
        <v>5255.12845547692</v>
      </c>
      <c r="F94" s="124">
        <f t="shared" si="4"/>
        <v>-18.259634824221394</v>
      </c>
      <c r="G94" s="124">
        <f t="shared" si="5"/>
        <v>276.84816591089566</v>
      </c>
      <c r="I94" s="123">
        <f>IF(ISNA(VLOOKUP($A94,'2022 MAEP summary '!$A$5:$Q$150,16,FALSE)),0,VLOOKUP($A94,'2022 MAEP summary '!$A$5:$Q$150,16,FALSE))</f>
        <v>4094.5233874470828</v>
      </c>
      <c r="J94" s="123">
        <f>IF(ISNA(VLOOKUP($A94,'2021 MAEP summary '!$A$5:$K$151,10,FALSE)),0,VLOOKUP($A94,'2021 MAEP summary '!$A$5:$K$151,10,FALSE))</f>
        <v>4051.6727988220132</v>
      </c>
      <c r="K94" s="123">
        <f>IF(ISNA(VLOOKUP($A94,'2019 MAEP summary'!$A$5:$L$151,11,FALSE)),0,VLOOKUP($A94,'2019 MAEP summary'!$A$5:$L$151,11,FALSE))</f>
        <v>3858.1969265870921</v>
      </c>
      <c r="L94" s="124">
        <f t="shared" si="6"/>
        <v>42.850588625069577</v>
      </c>
      <c r="M94" s="124">
        <f t="shared" si="7"/>
        <v>236.32646085999068</v>
      </c>
    </row>
    <row r="95" spans="1:13" s="125" customFormat="1">
      <c r="A95" s="56">
        <v>5100</v>
      </c>
      <c r="B95" s="70" t="s">
        <v>100</v>
      </c>
      <c r="C95" s="123">
        <f>IF(ISNA(VLOOKUP($A95,'2022 MAEP summary '!$A$5:$Q$150,11,FALSE)),0,VLOOKUP($A95,'2022 MAEP summary '!$A$5:$Q$150,11,FALSE))</f>
        <v>5514.1035779246213</v>
      </c>
      <c r="D95" s="123">
        <f>IF(ISNA(VLOOKUP($A95,'2021 MAEP summary '!$A$5:$K$151,7,FALSE)),0,VLOOKUP($A95,'2021 MAEP summary '!$A$5:$K$151,7,FALSE))</f>
        <v>5391.8214744478364</v>
      </c>
      <c r="E95" s="123">
        <f>IF(ISNA(VLOOKUP($A95,'2019 MAEP summary'!$A$5:$L$151,8,FALSE)),0,VLOOKUP($A95,'2019 MAEP summary'!$A$5:$L$151,8,FALSE))</f>
        <v>5107.3815992825466</v>
      </c>
      <c r="F95" s="124">
        <f t="shared" si="4"/>
        <v>122.28210347678487</v>
      </c>
      <c r="G95" s="124">
        <f t="shared" si="5"/>
        <v>406.72197864207465</v>
      </c>
      <c r="I95" s="123">
        <f>IF(ISNA(VLOOKUP($A95,'2022 MAEP summary '!$A$5:$Q$150,16,FALSE)),0,VLOOKUP($A95,'2022 MAEP summary '!$A$5:$Q$150,16,FALSE))</f>
        <v>4566.2196271454059</v>
      </c>
      <c r="J95" s="123">
        <f>IF(ISNA(VLOOKUP($A95,'2021 MAEP summary '!$A$5:$K$151,10,FALSE)),0,VLOOKUP($A95,'2021 MAEP summary '!$A$5:$K$151,10,FALSE))</f>
        <v>4447.6541590257784</v>
      </c>
      <c r="K95" s="123">
        <f>IF(ISNA(VLOOKUP($A95,'2019 MAEP summary'!$A$5:$L$151,11,FALSE)),0,VLOOKUP($A95,'2019 MAEP summary'!$A$5:$L$151,11,FALSE))</f>
        <v>4248.3259311539459</v>
      </c>
      <c r="L95" s="124">
        <f t="shared" si="6"/>
        <v>118.56546811962744</v>
      </c>
      <c r="M95" s="124">
        <f t="shared" si="7"/>
        <v>317.89369599145994</v>
      </c>
    </row>
    <row r="96" spans="1:13" s="125" customFormat="1">
      <c r="A96" s="56">
        <v>5130</v>
      </c>
      <c r="B96" s="70" t="s">
        <v>101</v>
      </c>
      <c r="C96" s="123">
        <f>IF(ISNA(VLOOKUP($A96,'2022 MAEP summary '!$A$5:$Q$150,11,FALSE)),0,VLOOKUP($A96,'2022 MAEP summary '!$A$5:$Q$150,11,FALSE))</f>
        <v>5534.0585847072243</v>
      </c>
      <c r="D96" s="123">
        <f>IF(ISNA(VLOOKUP($A96,'2021 MAEP summary '!$A$5:$K$151,7,FALSE)),0,VLOOKUP($A96,'2021 MAEP summary '!$A$5:$K$151,7,FALSE))</f>
        <v>5531.5167937343567</v>
      </c>
      <c r="E96" s="123">
        <f>IF(ISNA(VLOOKUP($A96,'2019 MAEP summary'!$A$5:$L$151,8,FALSE)),0,VLOOKUP($A96,'2019 MAEP summary'!$A$5:$L$151,8,FALSE))</f>
        <v>5244.4553316321108</v>
      </c>
      <c r="F96" s="124">
        <f t="shared" si="4"/>
        <v>2.5417909728676022</v>
      </c>
      <c r="G96" s="124">
        <f t="shared" si="5"/>
        <v>289.60325307511357</v>
      </c>
      <c r="I96" s="123">
        <f>IF(ISNA(VLOOKUP($A96,'2022 MAEP summary '!$A$5:$Q$150,16,FALSE)),0,VLOOKUP($A96,'2022 MAEP summary '!$A$5:$Q$150,16,FALSE))</f>
        <v>4053.2464231072049</v>
      </c>
      <c r="J96" s="123">
        <f>IF(ISNA(VLOOKUP($A96,'2021 MAEP summary '!$A$5:$K$151,10,FALSE)),0,VLOOKUP($A96,'2021 MAEP summary '!$A$5:$K$151,10,FALSE))</f>
        <v>4038.007015828623</v>
      </c>
      <c r="K96" s="123">
        <f>IF(ISNA(VLOOKUP($A96,'2019 MAEP summary'!$A$5:$L$151,11,FALSE)),0,VLOOKUP($A96,'2019 MAEP summary'!$A$5:$L$151,11,FALSE))</f>
        <v>4068.5609116427436</v>
      </c>
      <c r="L96" s="124">
        <f t="shared" si="6"/>
        <v>15.239407278581893</v>
      </c>
      <c r="M96" s="124">
        <f t="shared" si="7"/>
        <v>-15.314488535538658</v>
      </c>
    </row>
    <row r="97" spans="1:13" s="125" customFormat="1">
      <c r="A97" s="71">
        <v>5131</v>
      </c>
      <c r="B97" s="72" t="s">
        <v>102</v>
      </c>
      <c r="C97" s="123">
        <f>IF(ISNA(VLOOKUP($A97,'2022 MAEP summary '!$A$5:$Q$150,11,FALSE)),0,VLOOKUP($A97,'2022 MAEP summary '!$A$5:$Q$150,11,FALSE))</f>
        <v>5530.0916680498867</v>
      </c>
      <c r="D97" s="123">
        <f>IF(ISNA(VLOOKUP($A97,'2021 MAEP summary '!$A$5:$K$151,7,FALSE)),0,VLOOKUP($A97,'2021 MAEP summary '!$A$5:$K$151,7,FALSE))</f>
        <v>5434.0109248127046</v>
      </c>
      <c r="E97" s="123">
        <f>IF(ISNA(VLOOKUP($A97,'2019 MAEP summary'!$A$5:$L$151,8,FALSE)),0,VLOOKUP($A97,'2019 MAEP summary'!$A$5:$L$151,8,FALSE))</f>
        <v>5129.9598337261068</v>
      </c>
      <c r="F97" s="124">
        <f t="shared" si="4"/>
        <v>96.080743237182105</v>
      </c>
      <c r="G97" s="124">
        <f t="shared" si="5"/>
        <v>400.13183432377991</v>
      </c>
      <c r="I97" s="123">
        <f>IF(ISNA(VLOOKUP($A97,'2022 MAEP summary '!$A$5:$Q$150,16,FALSE)),0,VLOOKUP($A97,'2022 MAEP summary '!$A$5:$Q$150,16,FALSE))</f>
        <v>4941.3986634740486</v>
      </c>
      <c r="J97" s="123">
        <f>IF(ISNA(VLOOKUP($A97,'2021 MAEP summary '!$A$5:$K$151,10,FALSE)),0,VLOOKUP($A97,'2021 MAEP summary '!$A$5:$K$151,10,FALSE))</f>
        <v>4858.0154910053388</v>
      </c>
      <c r="K97" s="123">
        <f>IF(ISNA(VLOOKUP($A97,'2019 MAEP summary'!$A$5:$L$151,11,FALSE)),0,VLOOKUP($A97,'2019 MAEP summary'!$A$5:$L$151,11,FALSE))</f>
        <v>4583.7458147857214</v>
      </c>
      <c r="L97" s="124">
        <f t="shared" si="6"/>
        <v>83.383172468709745</v>
      </c>
      <c r="M97" s="124">
        <f t="shared" si="7"/>
        <v>357.65284868832714</v>
      </c>
    </row>
    <row r="98" spans="1:13" s="125" customFormat="1">
      <c r="A98" s="56">
        <v>5200</v>
      </c>
      <c r="B98" s="70" t="s">
        <v>103</v>
      </c>
      <c r="C98" s="123">
        <f>IF(ISNA(VLOOKUP($A98,'2022 MAEP summary '!$A$5:$Q$150,11,FALSE)),0,VLOOKUP($A98,'2022 MAEP summary '!$A$5:$Q$150,11,FALSE))</f>
        <v>5533.0151526803893</v>
      </c>
      <c r="D98" s="123">
        <f>IF(ISNA(VLOOKUP($A98,'2021 MAEP summary '!$A$5:$K$151,7,FALSE)),0,VLOOKUP($A98,'2021 MAEP summary '!$A$5:$K$151,7,FALSE))</f>
        <v>5542.7809387016514</v>
      </c>
      <c r="E98" s="123">
        <f>IF(ISNA(VLOOKUP($A98,'2019 MAEP summary'!$A$5:$L$151,8,FALSE)),0,VLOOKUP($A98,'2019 MAEP summary'!$A$5:$L$151,8,FALSE))</f>
        <v>5257.2134310878755</v>
      </c>
      <c r="F98" s="124">
        <f t="shared" si="4"/>
        <v>-9.7657860212621017</v>
      </c>
      <c r="G98" s="124">
        <f t="shared" si="5"/>
        <v>275.80172159251379</v>
      </c>
      <c r="I98" s="123">
        <f>IF(ISNA(VLOOKUP($A98,'2022 MAEP summary '!$A$5:$Q$150,16,FALSE)),0,VLOOKUP($A98,'2022 MAEP summary '!$A$5:$Q$150,16,FALSE))</f>
        <v>4193.363462338838</v>
      </c>
      <c r="J98" s="123">
        <f>IF(ISNA(VLOOKUP($A98,'2021 MAEP summary '!$A$5:$K$151,10,FALSE)),0,VLOOKUP($A98,'2021 MAEP summary '!$A$5:$K$151,10,FALSE))</f>
        <v>4214.31176423132</v>
      </c>
      <c r="K98" s="123">
        <f>IF(ISNA(VLOOKUP($A98,'2019 MAEP summary'!$A$5:$L$151,11,FALSE)),0,VLOOKUP($A98,'2019 MAEP summary'!$A$5:$L$151,11,FALSE))</f>
        <v>4085.1089950272089</v>
      </c>
      <c r="L98" s="124">
        <f t="shared" si="6"/>
        <v>-20.94830189248205</v>
      </c>
      <c r="M98" s="124">
        <f t="shared" si="7"/>
        <v>108.25446731162901</v>
      </c>
    </row>
    <row r="99" spans="1:13" s="125" customFormat="1">
      <c r="A99" s="56">
        <v>5321</v>
      </c>
      <c r="B99" s="70" t="s">
        <v>104</v>
      </c>
      <c r="C99" s="123">
        <f>IF(ISNA(VLOOKUP($A99,'2022 MAEP summary '!$A$5:$Q$150,11,FALSE)),0,VLOOKUP($A99,'2022 MAEP summary '!$A$5:$Q$150,11,FALSE))</f>
        <v>5537.2953736440604</v>
      </c>
      <c r="D99" s="123">
        <f>IF(ISNA(VLOOKUP($A99,'2021 MAEP summary '!$A$5:$K$151,7,FALSE)),0,VLOOKUP($A99,'2021 MAEP summary '!$A$5:$K$151,7,FALSE))</f>
        <v>5439.3371538936408</v>
      </c>
      <c r="E99" s="123">
        <f>IF(ISNA(VLOOKUP($A99,'2019 MAEP summary'!$A$5:$L$151,8,FALSE)),0,VLOOKUP($A99,'2019 MAEP summary'!$A$5:$L$151,8,FALSE))</f>
        <v>5163.0001421405041</v>
      </c>
      <c r="F99" s="124">
        <f t="shared" si="4"/>
        <v>97.95821975041963</v>
      </c>
      <c r="G99" s="124">
        <f t="shared" si="5"/>
        <v>374.29523150355635</v>
      </c>
      <c r="I99" s="123">
        <f>IF(ISNA(VLOOKUP($A99,'2022 MAEP summary '!$A$5:$Q$150,16,FALSE)),0,VLOOKUP($A99,'2022 MAEP summary '!$A$5:$Q$150,16,FALSE))</f>
        <v>4042.2255498059794</v>
      </c>
      <c r="J99" s="123">
        <f>IF(ISNA(VLOOKUP($A99,'2021 MAEP summary '!$A$5:$K$151,10,FALSE)),0,VLOOKUP($A99,'2021 MAEP summary '!$A$5:$K$151,10,FALSE))</f>
        <v>3970.716138239703</v>
      </c>
      <c r="K99" s="123">
        <f>IF(ISNA(VLOOKUP($A99,'2019 MAEP summary'!$A$5:$L$151,11,FALSE)),0,VLOOKUP($A99,'2019 MAEP summary'!$A$5:$L$151,11,FALSE))</f>
        <v>3768.990036440819</v>
      </c>
      <c r="L99" s="124">
        <f t="shared" si="6"/>
        <v>71.509411566276412</v>
      </c>
      <c r="M99" s="124">
        <f t="shared" si="7"/>
        <v>273.23551336516039</v>
      </c>
    </row>
    <row r="100" spans="1:13" s="125" customFormat="1">
      <c r="A100" s="56">
        <v>5411</v>
      </c>
      <c r="B100" s="70" t="s">
        <v>105</v>
      </c>
      <c r="C100" s="123">
        <f>IF(ISNA(VLOOKUP($A100,'2022 MAEP summary '!$A$5:$Q$150,11,FALSE)),0,VLOOKUP($A100,'2022 MAEP summary '!$A$5:$Q$150,11,FALSE))</f>
        <v>5529.073451486217</v>
      </c>
      <c r="D100" s="123">
        <f>IF(ISNA(VLOOKUP($A100,'2021 MAEP summary '!$A$5:$K$151,7,FALSE)),0,VLOOKUP($A100,'2021 MAEP summary '!$A$5:$K$151,7,FALSE))</f>
        <v>5546.4410483404517</v>
      </c>
      <c r="E100" s="123">
        <f>IF(ISNA(VLOOKUP($A100,'2019 MAEP summary'!$A$5:$L$151,8,FALSE)),0,VLOOKUP($A100,'2019 MAEP summary'!$A$5:$L$151,8,FALSE))</f>
        <v>5251.5876039018012</v>
      </c>
      <c r="F100" s="124">
        <f t="shared" si="4"/>
        <v>-17.367596854234762</v>
      </c>
      <c r="G100" s="124">
        <f t="shared" si="5"/>
        <v>277.48584758441575</v>
      </c>
      <c r="I100" s="123">
        <f>IF(ISNA(VLOOKUP($A100,'2022 MAEP summary '!$A$5:$Q$150,16,FALSE)),0,VLOOKUP($A100,'2022 MAEP summary '!$A$5:$Q$150,16,FALSE))</f>
        <v>4144.9269277683661</v>
      </c>
      <c r="J100" s="123">
        <f>IF(ISNA(VLOOKUP($A100,'2021 MAEP summary '!$A$5:$K$151,10,FALSE)),0,VLOOKUP($A100,'2021 MAEP summary '!$A$5:$K$151,10,FALSE))</f>
        <v>4212.5243324960984</v>
      </c>
      <c r="K100" s="123">
        <f>IF(ISNA(VLOOKUP($A100,'2019 MAEP summary'!$A$5:$L$151,11,FALSE)),0,VLOOKUP($A100,'2019 MAEP summary'!$A$5:$L$151,11,FALSE))</f>
        <v>4014.1447599292205</v>
      </c>
      <c r="L100" s="124">
        <f t="shared" si="6"/>
        <v>-67.597404727732282</v>
      </c>
      <c r="M100" s="124">
        <f t="shared" si="7"/>
        <v>130.78216783914559</v>
      </c>
    </row>
    <row r="101" spans="1:13" s="125" customFormat="1">
      <c r="A101" s="56">
        <v>5412</v>
      </c>
      <c r="B101" s="70" t="s">
        <v>106</v>
      </c>
      <c r="C101" s="123">
        <f>IF(ISNA(VLOOKUP($A101,'2022 MAEP summary '!$A$5:$Q$150,11,FALSE)),0,VLOOKUP($A101,'2022 MAEP summary '!$A$5:$Q$150,11,FALSE))</f>
        <v>5539.7400216309052</v>
      </c>
      <c r="D101" s="123">
        <f>IF(ISNA(VLOOKUP($A101,'2021 MAEP summary '!$A$5:$K$151,7,FALSE)),0,VLOOKUP($A101,'2021 MAEP summary '!$A$5:$K$151,7,FALSE))</f>
        <v>5470.5833362548219</v>
      </c>
      <c r="E101" s="123">
        <f>IF(ISNA(VLOOKUP($A101,'2019 MAEP summary'!$A$5:$L$151,8,FALSE)),0,VLOOKUP($A101,'2019 MAEP summary'!$A$5:$L$151,8,FALSE))</f>
        <v>5180.4269729759262</v>
      </c>
      <c r="F101" s="124">
        <f t="shared" si="4"/>
        <v>69.15668537608326</v>
      </c>
      <c r="G101" s="124">
        <f t="shared" si="5"/>
        <v>359.31304865497896</v>
      </c>
      <c r="I101" s="123">
        <f>IF(ISNA(VLOOKUP($A101,'2022 MAEP summary '!$A$5:$Q$150,16,FALSE)),0,VLOOKUP($A101,'2022 MAEP summary '!$A$5:$Q$150,16,FALSE))</f>
        <v>4370.6129874342032</v>
      </c>
      <c r="J101" s="123">
        <f>IF(ISNA(VLOOKUP($A101,'2021 MAEP summary '!$A$5:$K$151,10,FALSE)),0,VLOOKUP($A101,'2021 MAEP summary '!$A$5:$K$151,10,FALSE))</f>
        <v>4327.9048471059432</v>
      </c>
      <c r="K101" s="123">
        <f>IF(ISNA(VLOOKUP($A101,'2019 MAEP summary'!$A$5:$L$151,11,FALSE)),0,VLOOKUP($A101,'2019 MAEP summary'!$A$5:$L$151,11,FALSE))</f>
        <v>4052.7251414766411</v>
      </c>
      <c r="L101" s="124">
        <f t="shared" si="6"/>
        <v>42.708140328260015</v>
      </c>
      <c r="M101" s="124">
        <f t="shared" si="7"/>
        <v>317.88784595756215</v>
      </c>
    </row>
    <row r="102" spans="1:13" s="125" customFormat="1">
      <c r="A102" s="56">
        <v>5500</v>
      </c>
      <c r="B102" s="70" t="s">
        <v>107</v>
      </c>
      <c r="C102" s="123">
        <f>IF(ISNA(VLOOKUP($A102,'2022 MAEP summary '!$A$5:$Q$150,11,FALSE)),0,VLOOKUP($A102,'2022 MAEP summary '!$A$5:$Q$150,11,FALSE))</f>
        <v>5537.8838799637369</v>
      </c>
      <c r="D102" s="123">
        <f>IF(ISNA(VLOOKUP($A102,'2021 MAEP summary '!$A$5:$K$151,7,FALSE)),0,VLOOKUP($A102,'2021 MAEP summary '!$A$5:$K$151,7,FALSE))</f>
        <v>5544.7791189430245</v>
      </c>
      <c r="E102" s="123">
        <f>IF(ISNA(VLOOKUP($A102,'2019 MAEP summary'!$A$5:$L$151,8,FALSE)),0,VLOOKUP($A102,'2019 MAEP summary'!$A$5:$L$151,8,FALSE))</f>
        <v>5183.577303568125</v>
      </c>
      <c r="F102" s="124">
        <f t="shared" si="4"/>
        <v>-6.8952389792875692</v>
      </c>
      <c r="G102" s="124">
        <f t="shared" si="5"/>
        <v>354.30657639561196</v>
      </c>
      <c r="I102" s="123">
        <f>IF(ISNA(VLOOKUP($A102,'2022 MAEP summary '!$A$5:$Q$150,16,FALSE)),0,VLOOKUP($A102,'2022 MAEP summary '!$A$5:$Q$150,16,FALSE))</f>
        <v>4616.6203888996288</v>
      </c>
      <c r="J102" s="123">
        <f>IF(ISNA(VLOOKUP($A102,'2021 MAEP summary '!$A$5:$K$151,10,FALSE)),0,VLOOKUP($A102,'2021 MAEP summary '!$A$5:$K$151,10,FALSE))</f>
        <v>4639.080555285208</v>
      </c>
      <c r="K102" s="123">
        <f>IF(ISNA(VLOOKUP($A102,'2019 MAEP summary'!$A$5:$L$151,11,FALSE)),0,VLOOKUP($A102,'2019 MAEP summary'!$A$5:$L$151,11,FALSE))</f>
        <v>4321.1421912083852</v>
      </c>
      <c r="L102" s="124">
        <f t="shared" si="6"/>
        <v>-22.460166385579214</v>
      </c>
      <c r="M102" s="124">
        <f t="shared" si="7"/>
        <v>295.47819769124362</v>
      </c>
    </row>
    <row r="103" spans="1:13" s="125" customFormat="1">
      <c r="A103" s="56">
        <v>5520</v>
      </c>
      <c r="B103" s="70" t="s">
        <v>108</v>
      </c>
      <c r="C103" s="123">
        <f>IF(ISNA(VLOOKUP($A103,'2022 MAEP summary '!$A$5:$Q$150,11,FALSE)),0,VLOOKUP($A103,'2022 MAEP summary '!$A$5:$Q$150,11,FALSE))</f>
        <v>5540.1048117285118</v>
      </c>
      <c r="D103" s="123">
        <f>IF(ISNA(VLOOKUP($A103,'2021 MAEP summary '!$A$5:$K$151,7,FALSE)),0,VLOOKUP($A103,'2021 MAEP summary '!$A$5:$K$151,7,FALSE))</f>
        <v>5567.0301498916879</v>
      </c>
      <c r="E103" s="123">
        <f>IF(ISNA(VLOOKUP($A103,'2019 MAEP summary'!$A$5:$L$151,8,FALSE)),0,VLOOKUP($A103,'2019 MAEP summary'!$A$5:$L$151,8,FALSE))</f>
        <v>5281.2765731804102</v>
      </c>
      <c r="F103" s="124">
        <f t="shared" si="4"/>
        <v>-26.925338163176093</v>
      </c>
      <c r="G103" s="124">
        <f t="shared" si="5"/>
        <v>258.82823854810158</v>
      </c>
      <c r="I103" s="123">
        <f>IF(ISNA(VLOOKUP($A103,'2022 MAEP summary '!$A$5:$Q$150,16,FALSE)),0,VLOOKUP($A103,'2022 MAEP summary '!$A$5:$Q$150,16,FALSE))</f>
        <v>4144.0611067687396</v>
      </c>
      <c r="J103" s="123">
        <f>IF(ISNA(VLOOKUP($A103,'2021 MAEP summary '!$A$5:$K$151,10,FALSE)),0,VLOOKUP($A103,'2021 MAEP summary '!$A$5:$K$151,10,FALSE))</f>
        <v>4207.2664012990608</v>
      </c>
      <c r="K103" s="123">
        <f>IF(ISNA(VLOOKUP($A103,'2019 MAEP summary'!$A$5:$L$151,11,FALSE)),0,VLOOKUP($A103,'2019 MAEP summary'!$A$5:$L$151,11,FALSE))</f>
        <v>4029.4573010494569</v>
      </c>
      <c r="L103" s="124">
        <f t="shared" si="6"/>
        <v>-63.205294530321225</v>
      </c>
      <c r="M103" s="124">
        <f t="shared" si="7"/>
        <v>114.60380571928272</v>
      </c>
    </row>
    <row r="104" spans="1:13" s="125" customFormat="1">
      <c r="A104" s="56">
        <v>5530</v>
      </c>
      <c r="B104" s="70" t="s">
        <v>109</v>
      </c>
      <c r="C104" s="123">
        <f>IF(ISNA(VLOOKUP($A104,'2022 MAEP summary '!$A$5:$Q$150,11,FALSE)),0,VLOOKUP($A104,'2022 MAEP summary '!$A$5:$Q$150,11,FALSE))</f>
        <v>5513.8544000738975</v>
      </c>
      <c r="D104" s="123">
        <f>IF(ISNA(VLOOKUP($A104,'2021 MAEP summary '!$A$5:$K$151,7,FALSE)),0,VLOOKUP($A104,'2021 MAEP summary '!$A$5:$K$151,7,FALSE))</f>
        <v>5415.2122718849041</v>
      </c>
      <c r="E104" s="123">
        <f>IF(ISNA(VLOOKUP($A104,'2019 MAEP summary'!$A$5:$L$151,8,FALSE)),0,VLOOKUP($A104,'2019 MAEP summary'!$A$5:$L$151,8,FALSE))</f>
        <v>5137.8818998532279</v>
      </c>
      <c r="F104" s="124">
        <f t="shared" si="4"/>
        <v>98.642128188993411</v>
      </c>
      <c r="G104" s="124">
        <f t="shared" si="5"/>
        <v>375.97250022066964</v>
      </c>
      <c r="I104" s="123">
        <f>IF(ISNA(VLOOKUP($A104,'2022 MAEP summary '!$A$5:$Q$150,16,FALSE)),0,VLOOKUP($A104,'2022 MAEP summary '!$A$5:$Q$150,16,FALSE))</f>
        <v>4119.6503394087049</v>
      </c>
      <c r="J104" s="123">
        <f>IF(ISNA(VLOOKUP($A104,'2021 MAEP summary '!$A$5:$K$151,10,FALSE)),0,VLOOKUP($A104,'2021 MAEP summary '!$A$5:$K$151,10,FALSE))</f>
        <v>4027.0797701096335</v>
      </c>
      <c r="K104" s="123">
        <f>IF(ISNA(VLOOKUP($A104,'2019 MAEP summary'!$A$5:$L$151,11,FALSE)),0,VLOOKUP($A104,'2019 MAEP summary'!$A$5:$L$151,11,FALSE))</f>
        <v>3843.5524112821568</v>
      </c>
      <c r="L104" s="124">
        <f t="shared" si="6"/>
        <v>92.570569299071394</v>
      </c>
      <c r="M104" s="124">
        <f t="shared" si="7"/>
        <v>276.09792812654814</v>
      </c>
    </row>
    <row r="105" spans="1:13" s="125" customFormat="1">
      <c r="A105" s="56">
        <v>5600</v>
      </c>
      <c r="B105" s="70" t="s">
        <v>110</v>
      </c>
      <c r="C105" s="123">
        <f>IF(ISNA(VLOOKUP($A105,'2022 MAEP summary '!$A$5:$Q$150,11,FALSE)),0,VLOOKUP($A105,'2022 MAEP summary '!$A$5:$Q$150,11,FALSE))</f>
        <v>5515.784417577308</v>
      </c>
      <c r="D105" s="123">
        <f>IF(ISNA(VLOOKUP($A105,'2021 MAEP summary '!$A$5:$K$151,7,FALSE)),0,VLOOKUP($A105,'2021 MAEP summary '!$A$5:$K$151,7,FALSE))</f>
        <v>5464.7172921730671</v>
      </c>
      <c r="E105" s="123">
        <f>IF(ISNA(VLOOKUP($A105,'2019 MAEP summary'!$A$5:$L$151,8,FALSE)),0,VLOOKUP($A105,'2019 MAEP summary'!$A$5:$L$151,8,FALSE))</f>
        <v>5173.4861790013692</v>
      </c>
      <c r="F105" s="124">
        <f t="shared" si="4"/>
        <v>51.067125404240869</v>
      </c>
      <c r="G105" s="124">
        <f t="shared" si="5"/>
        <v>342.29823857593874</v>
      </c>
      <c r="I105" s="123">
        <f>IF(ISNA(VLOOKUP($A105,'2022 MAEP summary '!$A$5:$Q$150,16,FALSE)),0,VLOOKUP($A105,'2022 MAEP summary '!$A$5:$Q$150,16,FALSE))</f>
        <v>4076.2139560567311</v>
      </c>
      <c r="J105" s="123">
        <f>IF(ISNA(VLOOKUP($A105,'2021 MAEP summary '!$A$5:$K$151,10,FALSE)),0,VLOOKUP($A105,'2021 MAEP summary '!$A$5:$K$151,10,FALSE))</f>
        <v>3989.2436042358008</v>
      </c>
      <c r="K105" s="123">
        <f>IF(ISNA(VLOOKUP($A105,'2019 MAEP summary'!$A$5:$L$151,11,FALSE)),0,VLOOKUP($A105,'2019 MAEP summary'!$A$5:$L$151,11,FALSE))</f>
        <v>3776.6450213583507</v>
      </c>
      <c r="L105" s="124">
        <f t="shared" si="6"/>
        <v>86.970351820930318</v>
      </c>
      <c r="M105" s="124">
        <f t="shared" si="7"/>
        <v>299.56893469838042</v>
      </c>
    </row>
    <row r="106" spans="1:13" s="125" customFormat="1">
      <c r="A106" s="56">
        <v>5620</v>
      </c>
      <c r="B106" s="70" t="s">
        <v>111</v>
      </c>
      <c r="C106" s="123">
        <f>IF(ISNA(VLOOKUP($A106,'2022 MAEP summary '!$A$5:$Q$150,11,FALSE)),0,VLOOKUP($A106,'2022 MAEP summary '!$A$5:$Q$150,11,FALSE))</f>
        <v>5483.7087169231281</v>
      </c>
      <c r="D106" s="123">
        <f>IF(ISNA(VLOOKUP($A106,'2021 MAEP summary '!$A$5:$K$151,7,FALSE)),0,VLOOKUP($A106,'2021 MAEP summary '!$A$5:$K$151,7,FALSE))</f>
        <v>5433.3166978496938</v>
      </c>
      <c r="E106" s="123">
        <f>IF(ISNA(VLOOKUP($A106,'2019 MAEP summary'!$A$5:$L$151,8,FALSE)),0,VLOOKUP($A106,'2019 MAEP summary'!$A$5:$L$151,8,FALSE))</f>
        <v>5160.2621853584769</v>
      </c>
      <c r="F106" s="124">
        <f t="shared" si="4"/>
        <v>50.392019073434312</v>
      </c>
      <c r="G106" s="124">
        <f t="shared" si="5"/>
        <v>323.4465315646512</v>
      </c>
      <c r="I106" s="123">
        <f>IF(ISNA(VLOOKUP($A106,'2022 MAEP summary '!$A$5:$Q$150,16,FALSE)),0,VLOOKUP($A106,'2022 MAEP summary '!$A$5:$Q$150,16,FALSE))</f>
        <v>4492.2378625853271</v>
      </c>
      <c r="J106" s="123">
        <f>IF(ISNA(VLOOKUP($A106,'2021 MAEP summary '!$A$5:$K$151,10,FALSE)),0,VLOOKUP($A106,'2021 MAEP summary '!$A$5:$K$151,10,FALSE))</f>
        <v>4524.1452382526486</v>
      </c>
      <c r="K106" s="123">
        <f>IF(ISNA(VLOOKUP($A106,'2019 MAEP summary'!$A$5:$L$151,11,FALSE)),0,VLOOKUP($A106,'2019 MAEP summary'!$A$5:$L$151,11,FALSE))</f>
        <v>4378.7098646753948</v>
      </c>
      <c r="L106" s="124">
        <f t="shared" si="6"/>
        <v>-31.907375667321503</v>
      </c>
      <c r="M106" s="124">
        <f t="shared" si="7"/>
        <v>113.52799790993231</v>
      </c>
    </row>
    <row r="107" spans="1:13" s="125" customFormat="1">
      <c r="A107" s="56">
        <v>5711</v>
      </c>
      <c r="B107" s="70" t="s">
        <v>112</v>
      </c>
      <c r="C107" s="123">
        <f>IF(ISNA(VLOOKUP($A107,'2022 MAEP summary '!$A$5:$Q$150,11,FALSE)),0,VLOOKUP($A107,'2022 MAEP summary '!$A$5:$Q$150,11,FALSE))</f>
        <v>5515.9864976268482</v>
      </c>
      <c r="D107" s="123">
        <f>IF(ISNA(VLOOKUP($A107,'2021 MAEP summary '!$A$5:$K$151,7,FALSE)),0,VLOOKUP($A107,'2021 MAEP summary '!$A$5:$K$151,7,FALSE))</f>
        <v>5423.9764664083268</v>
      </c>
      <c r="E107" s="123">
        <f>IF(ISNA(VLOOKUP($A107,'2019 MAEP summary'!$A$5:$L$151,8,FALSE)),0,VLOOKUP($A107,'2019 MAEP summary'!$A$5:$L$151,8,FALSE))</f>
        <v>5137.5854525304449</v>
      </c>
      <c r="F107" s="124">
        <f t="shared" si="4"/>
        <v>92.010031218521362</v>
      </c>
      <c r="G107" s="124">
        <f t="shared" si="5"/>
        <v>378.40104509640332</v>
      </c>
      <c r="I107" s="123">
        <f>IF(ISNA(VLOOKUP($A107,'2022 MAEP summary '!$A$5:$Q$150,16,FALSE)),0,VLOOKUP($A107,'2022 MAEP summary '!$A$5:$Q$150,16,FALSE))</f>
        <v>4706.0046930783819</v>
      </c>
      <c r="J107" s="123">
        <f>IF(ISNA(VLOOKUP($A107,'2021 MAEP summary '!$A$5:$K$151,10,FALSE)),0,VLOOKUP($A107,'2021 MAEP summary '!$A$5:$K$151,10,FALSE))</f>
        <v>4634.6684573150251</v>
      </c>
      <c r="K107" s="123">
        <f>IF(ISNA(VLOOKUP($A107,'2019 MAEP summary'!$A$5:$L$151,11,FALSE)),0,VLOOKUP($A107,'2019 MAEP summary'!$A$5:$L$151,11,FALSE))</f>
        <v>4408.7473179356266</v>
      </c>
      <c r="L107" s="124">
        <f t="shared" si="6"/>
        <v>71.336235763356854</v>
      </c>
      <c r="M107" s="124">
        <f t="shared" si="7"/>
        <v>297.25737514275534</v>
      </c>
    </row>
    <row r="108" spans="1:13" s="125" customFormat="1">
      <c r="A108" s="56">
        <v>5712</v>
      </c>
      <c r="B108" s="70" t="s">
        <v>113</v>
      </c>
      <c r="C108" s="123">
        <f>IF(ISNA(VLOOKUP($A108,'2022 MAEP summary '!$A$5:$Q$150,11,FALSE)),0,VLOOKUP($A108,'2022 MAEP summary '!$A$5:$Q$150,11,FALSE))</f>
        <v>5533.0320756357751</v>
      </c>
      <c r="D108" s="123">
        <f>IF(ISNA(VLOOKUP($A108,'2021 MAEP summary '!$A$5:$K$151,7,FALSE)),0,VLOOKUP($A108,'2021 MAEP summary '!$A$5:$K$151,7,FALSE))</f>
        <v>5554.9852701419914</v>
      </c>
      <c r="E108" s="123">
        <f>IF(ISNA(VLOOKUP($A108,'2019 MAEP summary'!$A$5:$L$151,8,FALSE)),0,VLOOKUP($A108,'2019 MAEP summary'!$A$5:$L$151,8,FALSE))</f>
        <v>5254.4371442500678</v>
      </c>
      <c r="F108" s="124">
        <f t="shared" si="4"/>
        <v>-21.953194506216278</v>
      </c>
      <c r="G108" s="124">
        <f t="shared" si="5"/>
        <v>278.59493138570724</v>
      </c>
      <c r="I108" s="123">
        <f>IF(ISNA(VLOOKUP($A108,'2022 MAEP summary '!$A$5:$Q$150,16,FALSE)),0,VLOOKUP($A108,'2022 MAEP summary '!$A$5:$Q$150,16,FALSE))</f>
        <v>4081.2850954242813</v>
      </c>
      <c r="J108" s="123">
        <f>IF(ISNA(VLOOKUP($A108,'2021 MAEP summary '!$A$5:$K$151,10,FALSE)),0,VLOOKUP($A108,'2021 MAEP summary '!$A$5:$K$151,10,FALSE))</f>
        <v>4055.1392172885562</v>
      </c>
      <c r="K108" s="123">
        <f>IF(ISNA(VLOOKUP($A108,'2019 MAEP summary'!$A$5:$L$151,11,FALSE)),0,VLOOKUP($A108,'2019 MAEP summary'!$A$5:$L$151,11,FALSE))</f>
        <v>3853.3941086861555</v>
      </c>
      <c r="L108" s="124">
        <f t="shared" si="6"/>
        <v>26.14587813572507</v>
      </c>
      <c r="M108" s="124">
        <f t="shared" si="7"/>
        <v>227.89098673812578</v>
      </c>
    </row>
    <row r="109" spans="1:13" s="125" customFormat="1">
      <c r="A109" s="56">
        <v>5720</v>
      </c>
      <c r="B109" s="70" t="s">
        <v>114</v>
      </c>
      <c r="C109" s="123">
        <f>IF(ISNA(VLOOKUP($A109,'2022 MAEP summary '!$A$5:$Q$150,11,FALSE)),0,VLOOKUP($A109,'2022 MAEP summary '!$A$5:$Q$150,11,FALSE))</f>
        <v>5526.3394024927202</v>
      </c>
      <c r="D109" s="123">
        <f>IF(ISNA(VLOOKUP($A109,'2021 MAEP summary '!$A$5:$K$151,7,FALSE)),0,VLOOKUP($A109,'2021 MAEP summary '!$A$5:$K$151,7,FALSE))</f>
        <v>5549.100323261503</v>
      </c>
      <c r="E109" s="123">
        <f>IF(ISNA(VLOOKUP($A109,'2019 MAEP summary'!$A$5:$L$151,8,FALSE)),0,VLOOKUP($A109,'2019 MAEP summary'!$A$5:$L$151,8,FALSE))</f>
        <v>5262.1925526259192</v>
      </c>
      <c r="F109" s="124">
        <f t="shared" si="4"/>
        <v>-22.760920768782853</v>
      </c>
      <c r="G109" s="124">
        <f t="shared" si="5"/>
        <v>264.14684986680095</v>
      </c>
      <c r="I109" s="123">
        <f>IF(ISNA(VLOOKUP($A109,'2022 MAEP summary '!$A$5:$Q$150,16,FALSE)),0,VLOOKUP($A109,'2022 MAEP summary '!$A$5:$Q$150,16,FALSE))</f>
        <v>4034.2278221549218</v>
      </c>
      <c r="J109" s="123">
        <f>IF(ISNA(VLOOKUP($A109,'2021 MAEP summary '!$A$5:$K$151,10,FALSE)),0,VLOOKUP($A109,'2021 MAEP summary '!$A$5:$K$151,10,FALSE))</f>
        <v>4050.8430344088529</v>
      </c>
      <c r="K109" s="123">
        <f>IF(ISNA(VLOOKUP($A109,'2019 MAEP summary'!$A$5:$L$151,11,FALSE)),0,VLOOKUP($A109,'2019 MAEP summary'!$A$5:$L$151,11,FALSE))</f>
        <v>3907.6566290163018</v>
      </c>
      <c r="L109" s="124">
        <f t="shared" si="6"/>
        <v>-16.615212253931077</v>
      </c>
      <c r="M109" s="124">
        <f t="shared" si="7"/>
        <v>126.57119313861995</v>
      </c>
    </row>
    <row r="110" spans="1:13" s="125" customFormat="1">
      <c r="A110" s="56">
        <v>5800</v>
      </c>
      <c r="B110" s="70" t="s">
        <v>115</v>
      </c>
      <c r="C110" s="123">
        <f>IF(ISNA(VLOOKUP($A110,'2022 MAEP summary '!$A$5:$Q$150,11,FALSE)),0,VLOOKUP($A110,'2022 MAEP summary '!$A$5:$Q$150,11,FALSE))</f>
        <v>5530.3079427500461</v>
      </c>
      <c r="D110" s="123">
        <f>IF(ISNA(VLOOKUP($A110,'2021 MAEP summary '!$A$5:$K$151,7,FALSE)),0,VLOOKUP($A110,'2021 MAEP summary '!$A$5:$K$151,7,FALSE))</f>
        <v>5411.5313893936982</v>
      </c>
      <c r="E110" s="123">
        <f>IF(ISNA(VLOOKUP($A110,'2019 MAEP summary'!$A$5:$L$151,8,FALSE)),0,VLOOKUP($A110,'2019 MAEP summary'!$A$5:$L$151,8,FALSE))</f>
        <v>5127.9713093370528</v>
      </c>
      <c r="F110" s="124">
        <f t="shared" si="4"/>
        <v>118.7765533563479</v>
      </c>
      <c r="G110" s="124">
        <f t="shared" si="5"/>
        <v>402.33663341299325</v>
      </c>
      <c r="I110" s="123">
        <f>IF(ISNA(VLOOKUP($A110,'2022 MAEP summary '!$A$5:$Q$150,16,FALSE)),0,VLOOKUP($A110,'2022 MAEP summary '!$A$5:$Q$150,16,FALSE))</f>
        <v>4796.2147932540747</v>
      </c>
      <c r="J110" s="123">
        <f>IF(ISNA(VLOOKUP($A110,'2021 MAEP summary '!$A$5:$K$151,10,FALSE)),0,VLOOKUP($A110,'2021 MAEP summary '!$A$5:$K$151,10,FALSE))</f>
        <v>4690.2029271965721</v>
      </c>
      <c r="K110" s="123">
        <f>IF(ISNA(VLOOKUP($A110,'2019 MAEP summary'!$A$5:$L$151,11,FALSE)),0,VLOOKUP($A110,'2019 MAEP summary'!$A$5:$L$151,11,FALSE))</f>
        <v>4481.6864245540646</v>
      </c>
      <c r="L110" s="124">
        <f t="shared" si="6"/>
        <v>106.01186605750263</v>
      </c>
      <c r="M110" s="124">
        <f t="shared" si="7"/>
        <v>314.52836870001011</v>
      </c>
    </row>
    <row r="111" spans="1:13" s="125" customFormat="1">
      <c r="A111" s="56">
        <v>5820</v>
      </c>
      <c r="B111" s="70" t="s">
        <v>116</v>
      </c>
      <c r="C111" s="123">
        <f>IF(ISNA(VLOOKUP($A111,'2022 MAEP summary '!$A$5:$Q$150,11,FALSE)),0,VLOOKUP($A111,'2022 MAEP summary '!$A$5:$Q$150,11,FALSE))</f>
        <v>5523.5631131321206</v>
      </c>
      <c r="D111" s="123">
        <f>IF(ISNA(VLOOKUP($A111,'2021 MAEP summary '!$A$5:$K$151,7,FALSE)),0,VLOOKUP($A111,'2021 MAEP summary '!$A$5:$K$151,7,FALSE))</f>
        <v>5428.227179283338</v>
      </c>
      <c r="E111" s="123">
        <f>IF(ISNA(VLOOKUP($A111,'2019 MAEP summary'!$A$5:$L$151,8,FALSE)),0,VLOOKUP($A111,'2019 MAEP summary'!$A$5:$L$151,8,FALSE))</f>
        <v>5139.046861642506</v>
      </c>
      <c r="F111" s="124">
        <f t="shared" si="4"/>
        <v>95.335933848782588</v>
      </c>
      <c r="G111" s="124">
        <f t="shared" si="5"/>
        <v>384.51625148961466</v>
      </c>
      <c r="I111" s="123">
        <f>IF(ISNA(VLOOKUP($A111,'2022 MAEP summary '!$A$5:$Q$150,16,FALSE)),0,VLOOKUP($A111,'2022 MAEP summary '!$A$5:$Q$150,16,FALSE))</f>
        <v>4688.5476808914655</v>
      </c>
      <c r="J111" s="123">
        <f>IF(ISNA(VLOOKUP($A111,'2021 MAEP summary '!$A$5:$K$151,10,FALSE)),0,VLOOKUP($A111,'2021 MAEP summary '!$A$5:$K$151,10,FALSE))</f>
        <v>4628.8358386331829</v>
      </c>
      <c r="K111" s="123">
        <f>IF(ISNA(VLOOKUP($A111,'2019 MAEP summary'!$A$5:$L$151,11,FALSE)),0,VLOOKUP($A111,'2019 MAEP summary'!$A$5:$L$151,11,FALSE))</f>
        <v>4346.2232695347129</v>
      </c>
      <c r="L111" s="124">
        <f t="shared" si="6"/>
        <v>59.711842258282559</v>
      </c>
      <c r="M111" s="124">
        <f t="shared" si="7"/>
        <v>342.32441135675253</v>
      </c>
    </row>
    <row r="112" spans="1:13" s="125" customFormat="1">
      <c r="A112" s="56">
        <v>5900</v>
      </c>
      <c r="B112" s="70" t="s">
        <v>117</v>
      </c>
      <c r="C112" s="123">
        <f>IF(ISNA(VLOOKUP($A112,'2022 MAEP summary '!$A$5:$Q$150,11,FALSE)),0,VLOOKUP($A112,'2022 MAEP summary '!$A$5:$Q$150,11,FALSE))</f>
        <v>5526.8182046779075</v>
      </c>
      <c r="D112" s="123">
        <f>IF(ISNA(VLOOKUP($A112,'2021 MAEP summary '!$A$5:$K$151,7,FALSE)),0,VLOOKUP($A112,'2021 MAEP summary '!$A$5:$K$151,7,FALSE))</f>
        <v>5422.6319061025542</v>
      </c>
      <c r="E112" s="123">
        <f>IF(ISNA(VLOOKUP($A112,'2019 MAEP summary'!$A$5:$L$151,8,FALSE)),0,VLOOKUP($A112,'2019 MAEP summary'!$A$5:$L$151,8,FALSE))</f>
        <v>5144.0056723093676</v>
      </c>
      <c r="F112" s="124">
        <f t="shared" si="4"/>
        <v>104.18629857535325</v>
      </c>
      <c r="G112" s="124">
        <f t="shared" si="5"/>
        <v>382.81253236853991</v>
      </c>
      <c r="I112" s="123">
        <f>IF(ISNA(VLOOKUP($A112,'2022 MAEP summary '!$A$5:$Q$150,16,FALSE)),0,VLOOKUP($A112,'2022 MAEP summary '!$A$5:$Q$150,16,FALSE))</f>
        <v>4732.6955182517231</v>
      </c>
      <c r="J112" s="123">
        <f>IF(ISNA(VLOOKUP($A112,'2021 MAEP summary '!$A$5:$K$151,10,FALSE)),0,VLOOKUP($A112,'2021 MAEP summary '!$A$5:$K$151,10,FALSE))</f>
        <v>4658.3417885358731</v>
      </c>
      <c r="K112" s="123">
        <f>IF(ISNA(VLOOKUP($A112,'2019 MAEP summary'!$A$5:$L$151,11,FALSE)),0,VLOOKUP($A112,'2019 MAEP summary'!$A$5:$L$151,11,FALSE))</f>
        <v>4414.3408495549738</v>
      </c>
      <c r="L112" s="124">
        <f t="shared" si="6"/>
        <v>74.353729715850022</v>
      </c>
      <c r="M112" s="124">
        <f t="shared" si="7"/>
        <v>318.35466869674929</v>
      </c>
    </row>
    <row r="113" spans="1:13" s="125" customFormat="1">
      <c r="A113" s="56">
        <v>5920</v>
      </c>
      <c r="B113" s="70" t="s">
        <v>118</v>
      </c>
      <c r="C113" s="123">
        <f>IF(ISNA(VLOOKUP($A113,'2022 MAEP summary '!$A$5:$Q$150,11,FALSE)),0,VLOOKUP($A113,'2022 MAEP summary '!$A$5:$Q$150,11,FALSE))</f>
        <v>5530.4137256633458</v>
      </c>
      <c r="D113" s="123">
        <f>IF(ISNA(VLOOKUP($A113,'2021 MAEP summary '!$A$5:$K$151,7,FALSE)),0,VLOOKUP($A113,'2021 MAEP summary '!$A$5:$K$151,7,FALSE))</f>
        <v>5440.6820436482903</v>
      </c>
      <c r="E113" s="123">
        <f>IF(ISNA(VLOOKUP($A113,'2019 MAEP summary'!$A$5:$L$151,8,FALSE)),0,VLOOKUP($A113,'2019 MAEP summary'!$A$5:$L$151,8,FALSE))</f>
        <v>5156.2159305778832</v>
      </c>
      <c r="F113" s="124">
        <f t="shared" si="4"/>
        <v>89.731682015055412</v>
      </c>
      <c r="G113" s="124">
        <f t="shared" si="5"/>
        <v>374.19779508546253</v>
      </c>
      <c r="I113" s="123">
        <f>IF(ISNA(VLOOKUP($A113,'2022 MAEP summary '!$A$5:$Q$150,16,FALSE)),0,VLOOKUP($A113,'2022 MAEP summary '!$A$5:$Q$150,16,FALSE))</f>
        <v>4089.8665661662676</v>
      </c>
      <c r="J113" s="123">
        <f>IF(ISNA(VLOOKUP($A113,'2021 MAEP summary '!$A$5:$K$151,10,FALSE)),0,VLOOKUP($A113,'2021 MAEP summary '!$A$5:$K$151,10,FALSE))</f>
        <v>3971.6980939966083</v>
      </c>
      <c r="K113" s="123">
        <f>IF(ISNA(VLOOKUP($A113,'2019 MAEP summary'!$A$5:$L$151,11,FALSE)),0,VLOOKUP($A113,'2019 MAEP summary'!$A$5:$L$151,11,FALSE))</f>
        <v>3764.0372604419267</v>
      </c>
      <c r="L113" s="124">
        <f t="shared" si="6"/>
        <v>118.16847216965925</v>
      </c>
      <c r="M113" s="124">
        <f t="shared" si="7"/>
        <v>325.82930572434088</v>
      </c>
    </row>
    <row r="114" spans="1:13" s="125" customFormat="1">
      <c r="A114" s="71">
        <v>5921</v>
      </c>
      <c r="B114" s="72" t="s">
        <v>119</v>
      </c>
      <c r="C114" s="123">
        <f>IF(ISNA(VLOOKUP($A114,'2022 MAEP summary '!$A$5:$Q$150,11,FALSE)),0,VLOOKUP($A114,'2022 MAEP summary '!$A$5:$Q$150,11,FALSE))</f>
        <v>5534.2037417407018</v>
      </c>
      <c r="D114" s="123">
        <f>IF(ISNA(VLOOKUP($A114,'2021 MAEP summary '!$A$5:$K$151,7,FALSE)),0,VLOOKUP($A114,'2021 MAEP summary '!$A$5:$K$151,7,FALSE))</f>
        <v>5393.518440344893</v>
      </c>
      <c r="E114" s="123">
        <f>IF(ISNA(VLOOKUP($A114,'2019 MAEP summary'!$A$5:$L$151,8,FALSE)),0,VLOOKUP($A114,'2019 MAEP summary'!$A$5:$L$151,8,FALSE))</f>
        <v>5088.9596378572542</v>
      </c>
      <c r="F114" s="124">
        <f t="shared" si="4"/>
        <v>140.68530139580889</v>
      </c>
      <c r="G114" s="124">
        <f t="shared" si="5"/>
        <v>445.24410388344768</v>
      </c>
      <c r="I114" s="123">
        <f>IF(ISNA(VLOOKUP($A114,'2022 MAEP summary '!$A$5:$Q$150,16,FALSE)),0,VLOOKUP($A114,'2022 MAEP summary '!$A$5:$Q$150,16,FALSE))</f>
        <v>4618.5537650028464</v>
      </c>
      <c r="J114" s="123">
        <f>IF(ISNA(VLOOKUP($A114,'2021 MAEP summary '!$A$5:$K$151,10,FALSE)),0,VLOOKUP($A114,'2021 MAEP summary '!$A$5:$K$151,10,FALSE))</f>
        <v>4526.0988115451328</v>
      </c>
      <c r="K114" s="123">
        <f>IF(ISNA(VLOOKUP($A114,'2019 MAEP summary'!$A$5:$L$151,11,FALSE)),0,VLOOKUP($A114,'2019 MAEP summary'!$A$5:$L$151,11,FALSE))</f>
        <v>4229.8977526857961</v>
      </c>
      <c r="L114" s="124">
        <f t="shared" si="6"/>
        <v>92.4549534577136</v>
      </c>
      <c r="M114" s="124">
        <f t="shared" si="7"/>
        <v>388.65601231705023</v>
      </c>
    </row>
    <row r="115" spans="1:13" s="125" customFormat="1">
      <c r="A115" s="71">
        <v>6000</v>
      </c>
      <c r="B115" s="72" t="s">
        <v>120</v>
      </c>
      <c r="C115" s="123">
        <f>IF(ISNA(VLOOKUP($A115,'2022 MAEP summary '!$A$5:$Q$150,11,FALSE)),0,VLOOKUP($A115,'2022 MAEP summary '!$A$5:$Q$150,11,FALSE))</f>
        <v>5525.9255700613267</v>
      </c>
      <c r="D115" s="123">
        <f>IF(ISNA(VLOOKUP($A115,'2021 MAEP summary '!$A$5:$K$151,7,FALSE)),0,VLOOKUP($A115,'2021 MAEP summary '!$A$5:$K$151,7,FALSE))</f>
        <v>5550.88095625813</v>
      </c>
      <c r="E115" s="123">
        <f>IF(ISNA(VLOOKUP($A115,'2019 MAEP summary'!$A$5:$L$151,8,FALSE)),0,VLOOKUP($A115,'2019 MAEP summary'!$A$5:$L$151,8,FALSE))</f>
        <v>5255.1754324014037</v>
      </c>
      <c r="F115" s="124">
        <f t="shared" si="4"/>
        <v>-24.955386196803374</v>
      </c>
      <c r="G115" s="124">
        <f t="shared" si="5"/>
        <v>270.75013765992298</v>
      </c>
      <c r="I115" s="123">
        <f>IF(ISNA(VLOOKUP($A115,'2022 MAEP summary '!$A$5:$Q$150,16,FALSE)),0,VLOOKUP($A115,'2022 MAEP summary '!$A$5:$Q$150,16,FALSE))</f>
        <v>4082.4915492008922</v>
      </c>
      <c r="J115" s="123">
        <f>IF(ISNA(VLOOKUP($A115,'2021 MAEP summary '!$A$5:$K$151,10,FALSE)),0,VLOOKUP($A115,'2021 MAEP summary '!$A$5:$K$151,10,FALSE))</f>
        <v>4052.1430875998881</v>
      </c>
      <c r="K115" s="123">
        <f>IF(ISNA(VLOOKUP($A115,'2019 MAEP summary'!$A$5:$L$151,11,FALSE)),0,VLOOKUP($A115,'2019 MAEP summary'!$A$5:$L$151,11,FALSE))</f>
        <v>3836.2782617060234</v>
      </c>
      <c r="L115" s="124">
        <f t="shared" si="6"/>
        <v>30.348461601004146</v>
      </c>
      <c r="M115" s="124">
        <f t="shared" si="7"/>
        <v>246.21328749486884</v>
      </c>
    </row>
    <row r="116" spans="1:13" s="125" customFormat="1">
      <c r="A116" s="56">
        <v>6100</v>
      </c>
      <c r="B116" s="70" t="s">
        <v>121</v>
      </c>
      <c r="C116" s="123">
        <f>IF(ISNA(VLOOKUP($A116,'2022 MAEP summary '!$A$5:$Q$150,11,FALSE)),0,VLOOKUP($A116,'2022 MAEP summary '!$A$5:$Q$150,11,FALSE))</f>
        <v>5524.5248764185117</v>
      </c>
      <c r="D116" s="123">
        <f>IF(ISNA(VLOOKUP($A116,'2021 MAEP summary '!$A$5:$K$151,7,FALSE)),0,VLOOKUP($A116,'2021 MAEP summary '!$A$5:$K$151,7,FALSE))</f>
        <v>5355.4220968422587</v>
      </c>
      <c r="E116" s="123">
        <f>IF(ISNA(VLOOKUP($A116,'2019 MAEP summary'!$A$5:$L$151,8,FALSE)),0,VLOOKUP($A116,'2019 MAEP summary'!$A$5:$L$151,8,FALSE))</f>
        <v>5079.7061821587322</v>
      </c>
      <c r="F116" s="124">
        <f t="shared" si="4"/>
        <v>169.10277957625294</v>
      </c>
      <c r="G116" s="124">
        <f t="shared" si="5"/>
        <v>444.81869425977948</v>
      </c>
      <c r="I116" s="123">
        <f>IF(ISNA(VLOOKUP($A116,'2022 MAEP summary '!$A$5:$Q$150,16,FALSE)),0,VLOOKUP($A116,'2022 MAEP summary '!$A$5:$Q$150,16,FALSE))</f>
        <v>4082.077287495189</v>
      </c>
      <c r="J116" s="123">
        <f>IF(ISNA(VLOOKUP($A116,'2021 MAEP summary '!$A$5:$K$151,10,FALSE)),0,VLOOKUP($A116,'2021 MAEP summary '!$A$5:$K$151,10,FALSE))</f>
        <v>3909.458129175458</v>
      </c>
      <c r="K116" s="123">
        <f>IF(ISNA(VLOOKUP($A116,'2019 MAEP summary'!$A$5:$L$151,11,FALSE)),0,VLOOKUP($A116,'2019 MAEP summary'!$A$5:$L$151,11,FALSE))</f>
        <v>3708.1855104526016</v>
      </c>
      <c r="L116" s="124">
        <f t="shared" si="6"/>
        <v>172.61915831973101</v>
      </c>
      <c r="M116" s="124">
        <f t="shared" si="7"/>
        <v>373.89177704258736</v>
      </c>
    </row>
    <row r="117" spans="1:13" s="125" customFormat="1">
      <c r="A117" s="71">
        <v>6120</v>
      </c>
      <c r="B117" s="72" t="s">
        <v>122</v>
      </c>
      <c r="C117" s="123">
        <f>IF(ISNA(VLOOKUP($A117,'2022 MAEP summary '!$A$5:$Q$150,11,FALSE)),0,VLOOKUP($A117,'2022 MAEP summary '!$A$5:$Q$150,11,FALSE))</f>
        <v>5518.5015778010875</v>
      </c>
      <c r="D117" s="123">
        <f>IF(ISNA(VLOOKUP($A117,'2021 MAEP summary '!$A$5:$K$151,7,FALSE)),0,VLOOKUP($A117,'2021 MAEP summary '!$A$5:$K$151,7,FALSE))</f>
        <v>5413.9314690295178</v>
      </c>
      <c r="E117" s="123">
        <f>IF(ISNA(VLOOKUP($A117,'2019 MAEP summary'!$A$5:$L$151,8,FALSE)),0,VLOOKUP($A117,'2019 MAEP summary'!$A$5:$L$151,8,FALSE))</f>
        <v>5133.8420887110415</v>
      </c>
      <c r="F117" s="124">
        <f t="shared" si="4"/>
        <v>104.57010877156972</v>
      </c>
      <c r="G117" s="124">
        <f t="shared" si="5"/>
        <v>384.65948909004601</v>
      </c>
      <c r="I117" s="123">
        <f>IF(ISNA(VLOOKUP($A117,'2022 MAEP summary '!$A$5:$Q$150,16,FALSE)),0,VLOOKUP($A117,'2022 MAEP summary '!$A$5:$Q$150,16,FALSE))</f>
        <v>4237.5788753345132</v>
      </c>
      <c r="J117" s="123">
        <f>IF(ISNA(VLOOKUP($A117,'2021 MAEP summary '!$A$5:$K$151,10,FALSE)),0,VLOOKUP($A117,'2021 MAEP summary '!$A$5:$K$151,10,FALSE))</f>
        <v>4114.6026726013297</v>
      </c>
      <c r="K117" s="123">
        <f>IF(ISNA(VLOOKUP($A117,'2019 MAEP summary'!$A$5:$L$151,11,FALSE)),0,VLOOKUP($A117,'2019 MAEP summary'!$A$5:$L$151,11,FALSE))</f>
        <v>3835.2635842047825</v>
      </c>
      <c r="L117" s="124">
        <f t="shared" si="6"/>
        <v>122.97620273318353</v>
      </c>
      <c r="M117" s="124">
        <f t="shared" si="7"/>
        <v>402.31529112973067</v>
      </c>
    </row>
    <row r="118" spans="1:13" s="125" customFormat="1">
      <c r="A118" s="56">
        <v>6200</v>
      </c>
      <c r="B118" s="70" t="s">
        <v>123</v>
      </c>
      <c r="C118" s="123">
        <f>IF(ISNA(VLOOKUP($A118,'2022 MAEP summary '!$A$5:$Q$150,11,FALSE)),0,VLOOKUP($A118,'2022 MAEP summary '!$A$5:$Q$150,11,FALSE))</f>
        <v>5525.2957999753671</v>
      </c>
      <c r="D118" s="123">
        <f>IF(ISNA(VLOOKUP($A118,'2021 MAEP summary '!$A$5:$K$151,7,FALSE)),0,VLOOKUP($A118,'2021 MAEP summary '!$A$5:$K$151,7,FALSE))</f>
        <v>5542.4689302185543</v>
      </c>
      <c r="E118" s="123">
        <f>IF(ISNA(VLOOKUP($A118,'2019 MAEP summary'!$A$5:$L$151,8,FALSE)),0,VLOOKUP($A118,'2019 MAEP summary'!$A$5:$L$151,8,FALSE))</f>
        <v>5253.6066690219041</v>
      </c>
      <c r="F118" s="124">
        <f t="shared" si="4"/>
        <v>-17.173130243187188</v>
      </c>
      <c r="G118" s="124">
        <f t="shared" si="5"/>
        <v>271.68913095346306</v>
      </c>
      <c r="I118" s="123">
        <f>IF(ISNA(VLOOKUP($A118,'2022 MAEP summary '!$A$5:$Q$150,16,FALSE)),0,VLOOKUP($A118,'2022 MAEP summary '!$A$5:$Q$150,16,FALSE))</f>
        <v>4806.0603090692612</v>
      </c>
      <c r="J118" s="123">
        <f>IF(ISNA(VLOOKUP($A118,'2021 MAEP summary '!$A$5:$K$151,10,FALSE)),0,VLOOKUP($A118,'2021 MAEP summary '!$A$5:$K$151,10,FALSE))</f>
        <v>4834.5482348127161</v>
      </c>
      <c r="K118" s="123">
        <f>IF(ISNA(VLOOKUP($A118,'2019 MAEP summary'!$A$5:$L$151,11,FALSE)),0,VLOOKUP($A118,'2019 MAEP summary'!$A$5:$L$151,11,FALSE))</f>
        <v>4624.8219805772633</v>
      </c>
      <c r="L118" s="124">
        <f t="shared" si="6"/>
        <v>-28.48792574345498</v>
      </c>
      <c r="M118" s="124">
        <f t="shared" si="7"/>
        <v>181.23832849199789</v>
      </c>
    </row>
    <row r="119" spans="1:13" s="125" customFormat="1">
      <c r="A119" s="56">
        <v>6220</v>
      </c>
      <c r="B119" s="70" t="s">
        <v>124</v>
      </c>
      <c r="C119" s="123">
        <f>IF(ISNA(VLOOKUP($A119,'2022 MAEP summary '!$A$5:$Q$150,11,FALSE)),0,VLOOKUP($A119,'2022 MAEP summary '!$A$5:$Q$150,11,FALSE))</f>
        <v>5521.7965084194557</v>
      </c>
      <c r="D119" s="123">
        <f>IF(ISNA(VLOOKUP($A119,'2021 MAEP summary '!$A$5:$K$151,7,FALSE)),0,VLOOKUP($A119,'2021 MAEP summary '!$A$5:$K$151,7,FALSE))</f>
        <v>5545.5079778064319</v>
      </c>
      <c r="E119" s="123">
        <f>IF(ISNA(VLOOKUP($A119,'2019 MAEP summary'!$A$5:$L$151,8,FALSE)),0,VLOOKUP($A119,'2019 MAEP summary'!$A$5:$L$151,8,FALSE))</f>
        <v>5258.8245439429775</v>
      </c>
      <c r="F119" s="124">
        <f t="shared" si="4"/>
        <v>-23.711469386976205</v>
      </c>
      <c r="G119" s="124">
        <f t="shared" si="5"/>
        <v>262.97196447647821</v>
      </c>
      <c r="I119" s="123">
        <f>IF(ISNA(VLOOKUP($A119,'2022 MAEP summary '!$A$5:$Q$150,16,FALSE)),0,VLOOKUP($A119,'2022 MAEP summary '!$A$5:$Q$150,16,FALSE))</f>
        <v>4100.400122718871</v>
      </c>
      <c r="J119" s="123">
        <f>IF(ISNA(VLOOKUP($A119,'2021 MAEP summary '!$A$5:$K$151,10,FALSE)),0,VLOOKUP($A119,'2021 MAEP summary '!$A$5:$K$151,10,FALSE))</f>
        <v>4086.6801357402833</v>
      </c>
      <c r="K119" s="123">
        <f>IF(ISNA(VLOOKUP($A119,'2019 MAEP summary'!$A$5:$L$151,11,FALSE)),0,VLOOKUP($A119,'2019 MAEP summary'!$A$5:$L$151,11,FALSE))</f>
        <v>3839.4398995740512</v>
      </c>
      <c r="L119" s="124">
        <f t="shared" si="6"/>
        <v>13.719986978587713</v>
      </c>
      <c r="M119" s="124">
        <f t="shared" si="7"/>
        <v>260.96022314481979</v>
      </c>
    </row>
    <row r="120" spans="1:13" s="125" customFormat="1">
      <c r="A120" s="56">
        <v>6312</v>
      </c>
      <c r="B120" s="70" t="s">
        <v>125</v>
      </c>
      <c r="C120" s="123">
        <f>IF(ISNA(VLOOKUP($A120,'2022 MAEP summary '!$A$5:$Q$150,11,FALSE)),0,VLOOKUP($A120,'2022 MAEP summary '!$A$5:$Q$150,11,FALSE))</f>
        <v>5514.4329981096407</v>
      </c>
      <c r="D120" s="123">
        <f>IF(ISNA(VLOOKUP($A120,'2021 MAEP summary '!$A$5:$K$151,7,FALSE)),0,VLOOKUP($A120,'2021 MAEP summary '!$A$5:$K$151,7,FALSE))</f>
        <v>5543.9320793950847</v>
      </c>
      <c r="E120" s="123">
        <f>IF(ISNA(VLOOKUP($A120,'2019 MAEP summary'!$A$5:$L$151,8,FALSE)),0,VLOOKUP($A120,'2019 MAEP summary'!$A$5:$L$151,8,FALSE))</f>
        <v>5256.3024883813232</v>
      </c>
      <c r="F120" s="124">
        <f t="shared" si="4"/>
        <v>-29.499081285443935</v>
      </c>
      <c r="G120" s="124">
        <f t="shared" si="5"/>
        <v>258.13050972831752</v>
      </c>
      <c r="I120" s="123">
        <f>IF(ISNA(VLOOKUP($A120,'2022 MAEP summary '!$A$5:$Q$150,16,FALSE)),0,VLOOKUP($A120,'2022 MAEP summary '!$A$5:$Q$150,16,FALSE))</f>
        <v>4152.0891227279344</v>
      </c>
      <c r="J120" s="123">
        <f>IF(ISNA(VLOOKUP($A120,'2021 MAEP summary '!$A$5:$K$151,10,FALSE)),0,VLOOKUP($A120,'2021 MAEP summary '!$A$5:$K$151,10,FALSE))</f>
        <v>4047.0702868983567</v>
      </c>
      <c r="K120" s="123">
        <f>IF(ISNA(VLOOKUP($A120,'2019 MAEP summary'!$A$5:$L$151,11,FALSE)),0,VLOOKUP($A120,'2019 MAEP summary'!$A$5:$L$151,11,FALSE))</f>
        <v>3837.1010129693877</v>
      </c>
      <c r="L120" s="124">
        <f t="shared" si="6"/>
        <v>105.01883582957771</v>
      </c>
      <c r="M120" s="124">
        <f t="shared" si="7"/>
        <v>314.98810975854667</v>
      </c>
    </row>
    <row r="121" spans="1:13" s="125" customFormat="1">
      <c r="A121" s="56">
        <v>6400</v>
      </c>
      <c r="B121" s="70" t="s">
        <v>126</v>
      </c>
      <c r="C121" s="123">
        <f>IF(ISNA(VLOOKUP($A121,'2022 MAEP summary '!$A$5:$Q$150,11,FALSE)),0,VLOOKUP($A121,'2022 MAEP summary '!$A$5:$Q$150,11,FALSE))</f>
        <v>5507.6331646080725</v>
      </c>
      <c r="D121" s="123">
        <f>IF(ISNA(VLOOKUP($A121,'2021 MAEP summary '!$A$5:$K$151,7,FALSE)),0,VLOOKUP($A121,'2021 MAEP summary '!$A$5:$K$151,7,FALSE))</f>
        <v>5469.0263801763122</v>
      </c>
      <c r="E121" s="123">
        <f>IF(ISNA(VLOOKUP($A121,'2019 MAEP summary'!$A$5:$L$151,8,FALSE)),0,VLOOKUP($A121,'2019 MAEP summary'!$A$5:$L$151,8,FALSE))</f>
        <v>5186.5324501086516</v>
      </c>
      <c r="F121" s="124">
        <f t="shared" si="4"/>
        <v>38.606784431760389</v>
      </c>
      <c r="G121" s="124">
        <f t="shared" si="5"/>
        <v>321.10071449942097</v>
      </c>
      <c r="I121" s="123">
        <f>IF(ISNA(VLOOKUP($A121,'2022 MAEP summary '!$A$5:$Q$150,16,FALSE)),0,VLOOKUP($A121,'2022 MAEP summary '!$A$5:$Q$150,16,FALSE))</f>
        <v>4023.0541865949681</v>
      </c>
      <c r="J121" s="123">
        <f>IF(ISNA(VLOOKUP($A121,'2021 MAEP summary '!$A$5:$K$151,10,FALSE)),0,VLOOKUP($A121,'2021 MAEP summary '!$A$5:$K$151,10,FALSE))</f>
        <v>3992.3891307100776</v>
      </c>
      <c r="K121" s="123">
        <f>IF(ISNA(VLOOKUP($A121,'2019 MAEP summary'!$A$5:$L$151,11,FALSE)),0,VLOOKUP($A121,'2019 MAEP summary'!$A$5:$L$151,11,FALSE))</f>
        <v>3786.1687203852703</v>
      </c>
      <c r="L121" s="124">
        <f t="shared" si="6"/>
        <v>30.665055884890535</v>
      </c>
      <c r="M121" s="124">
        <f t="shared" si="7"/>
        <v>236.88546620969782</v>
      </c>
    </row>
    <row r="122" spans="1:13" s="125" customFormat="1">
      <c r="A122" s="56">
        <v>6500</v>
      </c>
      <c r="B122" s="70" t="s">
        <v>127</v>
      </c>
      <c r="C122" s="123">
        <f>IF(ISNA(VLOOKUP($A122,'2022 MAEP summary '!$A$5:$Q$150,11,FALSE)),0,VLOOKUP($A122,'2022 MAEP summary '!$A$5:$Q$150,11,FALSE))</f>
        <v>5515.2558298081776</v>
      </c>
      <c r="D122" s="123">
        <f>IF(ISNA(VLOOKUP($A122,'2021 MAEP summary '!$A$5:$K$151,7,FALSE)),0,VLOOKUP($A122,'2021 MAEP summary '!$A$5:$K$151,7,FALSE))</f>
        <v>5424.3180165709455</v>
      </c>
      <c r="E122" s="123">
        <f>IF(ISNA(VLOOKUP($A122,'2019 MAEP summary'!$A$5:$L$151,8,FALSE)),0,VLOOKUP($A122,'2019 MAEP summary'!$A$5:$L$151,8,FALSE))</f>
        <v>5139.5033990211596</v>
      </c>
      <c r="F122" s="124">
        <f t="shared" si="4"/>
        <v>90.937813237232149</v>
      </c>
      <c r="G122" s="124">
        <f t="shared" si="5"/>
        <v>375.75243078701806</v>
      </c>
      <c r="I122" s="123">
        <f>IF(ISNA(VLOOKUP($A122,'2022 MAEP summary '!$A$5:$Q$150,16,FALSE)),0,VLOOKUP($A122,'2022 MAEP summary '!$A$5:$Q$150,16,FALSE))</f>
        <v>4108.7801816133288</v>
      </c>
      <c r="J122" s="123">
        <f>IF(ISNA(VLOOKUP($A122,'2021 MAEP summary '!$A$5:$K$151,10,FALSE)),0,VLOOKUP($A122,'2021 MAEP summary '!$A$5:$K$151,10,FALSE))</f>
        <v>3959.7520751102293</v>
      </c>
      <c r="K122" s="123">
        <f>IF(ISNA(VLOOKUP($A122,'2019 MAEP summary'!$A$5:$L$151,11,FALSE)),0,VLOOKUP($A122,'2019 MAEP summary'!$A$5:$L$151,11,FALSE))</f>
        <v>3751.8375981883196</v>
      </c>
      <c r="L122" s="124">
        <f t="shared" si="6"/>
        <v>149.02810650309948</v>
      </c>
      <c r="M122" s="124">
        <f t="shared" si="7"/>
        <v>356.94258342500916</v>
      </c>
    </row>
    <row r="123" spans="1:13" s="125" customFormat="1">
      <c r="A123" s="56">
        <v>6600</v>
      </c>
      <c r="B123" s="70" t="s">
        <v>128</v>
      </c>
      <c r="C123" s="123">
        <f>IF(ISNA(VLOOKUP($A123,'2022 MAEP summary '!$A$5:$Q$150,11,FALSE)),0,VLOOKUP($A123,'2022 MAEP summary '!$A$5:$Q$150,11,FALSE))</f>
        <v>5513.6086184235683</v>
      </c>
      <c r="D123" s="123">
        <f>IF(ISNA(VLOOKUP($A123,'2021 MAEP summary '!$A$5:$K$151,7,FALSE)),0,VLOOKUP($A123,'2021 MAEP summary '!$A$5:$K$151,7,FALSE))</f>
        <v>5410.8966693145858</v>
      </c>
      <c r="E123" s="123">
        <f>IF(ISNA(VLOOKUP($A123,'2019 MAEP summary'!$A$5:$L$151,8,FALSE)),0,VLOOKUP($A123,'2019 MAEP summary'!$A$5:$L$151,8,FALSE))</f>
        <v>5137.3882869553927</v>
      </c>
      <c r="F123" s="124">
        <f t="shared" si="4"/>
        <v>102.71194910898248</v>
      </c>
      <c r="G123" s="124">
        <f t="shared" si="5"/>
        <v>376.22033146817557</v>
      </c>
      <c r="I123" s="123">
        <f>IF(ISNA(VLOOKUP($A123,'2022 MAEP summary '!$A$5:$Q$150,16,FALSE)),0,VLOOKUP($A123,'2022 MAEP summary '!$A$5:$Q$150,16,FALSE))</f>
        <v>4361.7864607378779</v>
      </c>
      <c r="J123" s="123">
        <f>IF(ISNA(VLOOKUP($A123,'2021 MAEP summary '!$A$5:$K$151,10,FALSE)),0,VLOOKUP($A123,'2021 MAEP summary '!$A$5:$K$151,10,FALSE))</f>
        <v>4264.980851426265</v>
      </c>
      <c r="K123" s="123">
        <f>IF(ISNA(VLOOKUP($A123,'2019 MAEP summary'!$A$5:$L$151,11,FALSE)),0,VLOOKUP($A123,'2019 MAEP summary'!$A$5:$L$151,11,FALSE))</f>
        <v>4072.8804632907049</v>
      </c>
      <c r="L123" s="124">
        <f t="shared" si="6"/>
        <v>96.805609311612898</v>
      </c>
      <c r="M123" s="124">
        <f t="shared" si="7"/>
        <v>288.90599744717292</v>
      </c>
    </row>
    <row r="124" spans="1:13" s="125" customFormat="1">
      <c r="A124" s="56">
        <v>6711</v>
      </c>
      <c r="B124" s="70" t="s">
        <v>129</v>
      </c>
      <c r="C124" s="123">
        <f>IF(ISNA(VLOOKUP($A124,'2022 MAEP summary '!$A$5:$Q$150,11,FALSE)),0,VLOOKUP($A124,'2022 MAEP summary '!$A$5:$Q$150,11,FALSE))</f>
        <v>5520.6035882016322</v>
      </c>
      <c r="D124" s="123">
        <f>IF(ISNA(VLOOKUP($A124,'2021 MAEP summary '!$A$5:$K$151,7,FALSE)),0,VLOOKUP($A124,'2021 MAEP summary '!$A$5:$K$151,7,FALSE))</f>
        <v>5547.4442830677308</v>
      </c>
      <c r="E124" s="123">
        <f>IF(ISNA(VLOOKUP($A124,'2019 MAEP summary'!$A$5:$L$151,8,FALSE)),0,VLOOKUP($A124,'2019 MAEP summary'!$A$5:$L$151,8,FALSE))</f>
        <v>5255.0952922266279</v>
      </c>
      <c r="F124" s="124">
        <f t="shared" si="4"/>
        <v>-26.840694866098602</v>
      </c>
      <c r="G124" s="124">
        <f t="shared" si="5"/>
        <v>265.50829597500433</v>
      </c>
      <c r="I124" s="123">
        <f>IF(ISNA(VLOOKUP($A124,'2022 MAEP summary '!$A$5:$Q$150,16,FALSE)),0,VLOOKUP($A124,'2022 MAEP summary '!$A$5:$Q$150,16,FALSE))</f>
        <v>4118.8804219245585</v>
      </c>
      <c r="J124" s="123">
        <f>IF(ISNA(VLOOKUP($A124,'2021 MAEP summary '!$A$5:$K$151,10,FALSE)),0,VLOOKUP($A124,'2021 MAEP summary '!$A$5:$K$151,10,FALSE))</f>
        <v>4049.6343790919414</v>
      </c>
      <c r="K124" s="123">
        <f>IF(ISNA(VLOOKUP($A124,'2019 MAEP summary'!$A$5:$L$151,11,FALSE)),0,VLOOKUP($A124,'2019 MAEP summary'!$A$5:$L$151,11,FALSE))</f>
        <v>3957.3648519270009</v>
      </c>
      <c r="L124" s="124">
        <f t="shared" si="6"/>
        <v>69.24604283261715</v>
      </c>
      <c r="M124" s="124">
        <f t="shared" si="7"/>
        <v>161.51556999755758</v>
      </c>
    </row>
    <row r="125" spans="1:13" s="125" customFormat="1">
      <c r="A125" s="56">
        <v>6811</v>
      </c>
      <c r="B125" s="70" t="s">
        <v>130</v>
      </c>
      <c r="C125" s="123">
        <f>IF(ISNA(VLOOKUP($A125,'2022 MAEP summary '!$A$5:$Q$150,11,FALSE)),0,VLOOKUP($A125,'2022 MAEP summary '!$A$5:$Q$150,11,FALSE))</f>
        <v>5530.2881169672219</v>
      </c>
      <c r="D125" s="123">
        <f>IF(ISNA(VLOOKUP($A125,'2021 MAEP summary '!$A$5:$K$151,7,FALSE)),0,VLOOKUP($A125,'2021 MAEP summary '!$A$5:$K$151,7,FALSE))</f>
        <v>5547.7168649330806</v>
      </c>
      <c r="E125" s="123">
        <f>IF(ISNA(VLOOKUP($A125,'2019 MAEP summary'!$A$5:$L$151,8,FALSE)),0,VLOOKUP($A125,'2019 MAEP summary'!$A$5:$L$151,8,FALSE))</f>
        <v>5231.1889977078963</v>
      </c>
      <c r="F125" s="124">
        <f t="shared" si="4"/>
        <v>-17.428747965858747</v>
      </c>
      <c r="G125" s="124">
        <f t="shared" si="5"/>
        <v>299.09911925932556</v>
      </c>
      <c r="I125" s="123">
        <f>IF(ISNA(VLOOKUP($A125,'2022 MAEP summary '!$A$5:$Q$150,16,FALSE)),0,VLOOKUP($A125,'2022 MAEP summary '!$A$5:$Q$150,16,FALSE))</f>
        <v>4149.3498412540275</v>
      </c>
      <c r="J125" s="123">
        <f>IF(ISNA(VLOOKUP($A125,'2021 MAEP summary '!$A$5:$K$151,10,FALSE)),0,VLOOKUP($A125,'2021 MAEP summary '!$A$5:$K$151,10,FALSE))</f>
        <v>4070.5109790442025</v>
      </c>
      <c r="K125" s="123">
        <f>IF(ISNA(VLOOKUP($A125,'2019 MAEP summary'!$A$5:$L$151,11,FALSE)),0,VLOOKUP($A125,'2019 MAEP summary'!$A$5:$L$151,11,FALSE))</f>
        <v>4085.9263584313958</v>
      </c>
      <c r="L125" s="124">
        <f t="shared" si="6"/>
        <v>78.838862209825038</v>
      </c>
      <c r="M125" s="124">
        <f t="shared" si="7"/>
        <v>63.42348282263174</v>
      </c>
    </row>
    <row r="126" spans="1:13" s="125" customFormat="1">
      <c r="A126" s="71">
        <v>6812</v>
      </c>
      <c r="B126" s="72" t="s">
        <v>131</v>
      </c>
      <c r="C126" s="123">
        <f>IF(ISNA(VLOOKUP($A126,'2022 MAEP summary '!$A$5:$Q$150,11,FALSE)),0,VLOOKUP($A126,'2022 MAEP summary '!$A$5:$Q$150,11,FALSE))</f>
        <v>5515.8194668844681</v>
      </c>
      <c r="D126" s="123">
        <f>IF(ISNA(VLOOKUP($A126,'2021 MAEP summary '!$A$5:$K$151,7,FALSE)),0,VLOOKUP($A126,'2021 MAEP summary '!$A$5:$K$151,7,FALSE))</f>
        <v>5536.6077058377068</v>
      </c>
      <c r="E126" s="123">
        <f>IF(ISNA(VLOOKUP($A126,'2019 MAEP summary'!$A$5:$L$151,8,FALSE)),0,VLOOKUP($A126,'2019 MAEP summary'!$A$5:$L$151,8,FALSE))</f>
        <v>5257.9886565925935</v>
      </c>
      <c r="F126" s="124">
        <f t="shared" si="4"/>
        <v>-20.788238953238761</v>
      </c>
      <c r="G126" s="124">
        <f t="shared" si="5"/>
        <v>257.83081029187451</v>
      </c>
      <c r="I126" s="123">
        <f>IF(ISNA(VLOOKUP($A126,'2022 MAEP summary '!$A$5:$Q$150,16,FALSE)),0,VLOOKUP($A126,'2022 MAEP summary '!$A$5:$Q$150,16,FALSE))</f>
        <v>4061.7460414810421</v>
      </c>
      <c r="J126" s="123">
        <f>IF(ISNA(VLOOKUP($A126,'2021 MAEP summary '!$A$5:$K$151,10,FALSE)),0,VLOOKUP($A126,'2021 MAEP summary '!$A$5:$K$151,10,FALSE))</f>
        <v>4041.7235955185956</v>
      </c>
      <c r="K126" s="123">
        <f>IF(ISNA(VLOOKUP($A126,'2019 MAEP summary'!$A$5:$L$151,11,FALSE)),0,VLOOKUP($A126,'2019 MAEP summary'!$A$5:$L$151,11,FALSE))</f>
        <v>3838.3312379259264</v>
      </c>
      <c r="L126" s="124">
        <f t="shared" si="6"/>
        <v>20.022445962446454</v>
      </c>
      <c r="M126" s="124">
        <f t="shared" si="7"/>
        <v>223.41480355511567</v>
      </c>
    </row>
    <row r="127" spans="1:13" s="125" customFormat="1">
      <c r="A127" s="56">
        <v>6900</v>
      </c>
      <c r="B127" s="70" t="s">
        <v>132</v>
      </c>
      <c r="C127" s="123">
        <f>IF(ISNA(VLOOKUP($A127,'2022 MAEP summary '!$A$5:$Q$150,11,FALSE)),0,VLOOKUP($A127,'2022 MAEP summary '!$A$5:$Q$150,11,FALSE))</f>
        <v>5516.8325294497763</v>
      </c>
      <c r="D127" s="123">
        <f>IF(ISNA(VLOOKUP($A127,'2021 MAEP summary '!$A$5:$K$151,7,FALSE)),0,VLOOKUP($A127,'2021 MAEP summary '!$A$5:$K$151,7,FALSE))</f>
        <v>5448.2705982815978</v>
      </c>
      <c r="E127" s="123">
        <f>IF(ISNA(VLOOKUP($A127,'2019 MAEP summary'!$A$5:$L$151,8,FALSE)),0,VLOOKUP($A127,'2019 MAEP summary'!$A$5:$L$151,8,FALSE))</f>
        <v>5170.8632243154289</v>
      </c>
      <c r="F127" s="124">
        <f t="shared" si="4"/>
        <v>68.561931168178489</v>
      </c>
      <c r="G127" s="124">
        <f t="shared" si="5"/>
        <v>345.96930513434745</v>
      </c>
      <c r="I127" s="123">
        <f>IF(ISNA(VLOOKUP($A127,'2022 MAEP summary '!$A$5:$Q$150,16,FALSE)),0,VLOOKUP($A127,'2022 MAEP summary '!$A$5:$Q$150,16,FALSE))</f>
        <v>4411.9209519182441</v>
      </c>
      <c r="J127" s="123">
        <f>IF(ISNA(VLOOKUP($A127,'2021 MAEP summary '!$A$5:$K$151,10,FALSE)),0,VLOOKUP($A127,'2021 MAEP summary '!$A$5:$K$151,10,FALSE))</f>
        <v>4411.2287740947268</v>
      </c>
      <c r="K127" s="123">
        <f>IF(ISNA(VLOOKUP($A127,'2019 MAEP summary'!$A$5:$L$151,11,FALSE)),0,VLOOKUP($A127,'2019 MAEP summary'!$A$5:$L$151,11,FALSE))</f>
        <v>4269.1098661495917</v>
      </c>
      <c r="L127" s="124">
        <f t="shared" si="6"/>
        <v>0.69217782351734058</v>
      </c>
      <c r="M127" s="124">
        <f t="shared" si="7"/>
        <v>142.81108576865245</v>
      </c>
    </row>
    <row r="128" spans="1:13" s="125" customFormat="1">
      <c r="A128" s="56">
        <v>6920</v>
      </c>
      <c r="B128" s="70" t="s">
        <v>133</v>
      </c>
      <c r="C128" s="123">
        <f>IF(ISNA(VLOOKUP($A128,'2022 MAEP summary '!$A$5:$Q$150,11,FALSE)),0,VLOOKUP($A128,'2022 MAEP summary '!$A$5:$Q$150,11,FALSE))</f>
        <v>5539.8319737587499</v>
      </c>
      <c r="D128" s="123">
        <f>IF(ISNA(VLOOKUP($A128,'2021 MAEP summary '!$A$5:$K$151,7,FALSE)),0,VLOOKUP($A128,'2021 MAEP summary '!$A$5:$K$151,7,FALSE))</f>
        <v>5436.5727364960385</v>
      </c>
      <c r="E128" s="123">
        <f>IF(ISNA(VLOOKUP($A128,'2019 MAEP summary'!$A$5:$L$151,8,FALSE)),0,VLOOKUP($A128,'2019 MAEP summary'!$A$5:$L$151,8,FALSE))</f>
        <v>5153.2615196209454</v>
      </c>
      <c r="F128" s="124">
        <f t="shared" si="4"/>
        <v>103.25923726271139</v>
      </c>
      <c r="G128" s="124">
        <f t="shared" si="5"/>
        <v>386.57045413780452</v>
      </c>
      <c r="I128" s="123">
        <f>IF(ISNA(VLOOKUP($A128,'2022 MAEP summary '!$A$5:$Q$150,16,FALSE)),0,VLOOKUP($A128,'2022 MAEP summary '!$A$5:$Q$150,16,FALSE))</f>
        <v>4223.0060139996749</v>
      </c>
      <c r="J128" s="123">
        <f>IF(ISNA(VLOOKUP($A128,'2021 MAEP summary '!$A$5:$K$151,10,FALSE)),0,VLOOKUP($A128,'2021 MAEP summary '!$A$5:$K$151,10,FALSE))</f>
        <v>4114.4817621724696</v>
      </c>
      <c r="K128" s="123">
        <f>IF(ISNA(VLOOKUP($A128,'2019 MAEP summary'!$A$5:$L$151,11,FALSE)),0,VLOOKUP($A128,'2019 MAEP summary'!$A$5:$L$151,11,FALSE))</f>
        <v>4069.4177728101081</v>
      </c>
      <c r="L128" s="124">
        <f t="shared" si="6"/>
        <v>108.52425182720526</v>
      </c>
      <c r="M128" s="124">
        <f t="shared" si="7"/>
        <v>153.58824118956682</v>
      </c>
    </row>
    <row r="129" spans="1:13" s="125" customFormat="1">
      <c r="A129" s="56">
        <v>7011</v>
      </c>
      <c r="B129" s="70" t="s">
        <v>134</v>
      </c>
      <c r="C129" s="123">
        <f>IF(ISNA(VLOOKUP($A129,'2022 MAEP summary '!$A$5:$Q$150,11,FALSE)),0,VLOOKUP($A129,'2022 MAEP summary '!$A$5:$Q$150,11,FALSE))</f>
        <v>5535.4849909083923</v>
      </c>
      <c r="D129" s="123">
        <f>IF(ISNA(VLOOKUP($A129,'2021 MAEP summary '!$A$5:$K$151,7,FALSE)),0,VLOOKUP($A129,'2021 MAEP summary '!$A$5:$K$151,7,FALSE))</f>
        <v>5437.2147215748537</v>
      </c>
      <c r="E129" s="123">
        <f>IF(ISNA(VLOOKUP($A129,'2019 MAEP summary'!$A$5:$L$151,8,FALSE)),0,VLOOKUP($A129,'2019 MAEP summary'!$A$5:$L$151,8,FALSE))</f>
        <v>5144.8940515161612</v>
      </c>
      <c r="F129" s="124">
        <f t="shared" si="4"/>
        <v>98.270269333538636</v>
      </c>
      <c r="G129" s="124">
        <f t="shared" si="5"/>
        <v>390.59093939223112</v>
      </c>
      <c r="I129" s="123">
        <f>IF(ISNA(VLOOKUP($A129,'2022 MAEP summary '!$A$5:$Q$150,16,FALSE)),0,VLOOKUP($A129,'2022 MAEP summary '!$A$5:$Q$150,16,FALSE))</f>
        <v>4710.0479460649985</v>
      </c>
      <c r="J129" s="123">
        <f>IF(ISNA(VLOOKUP($A129,'2021 MAEP summary '!$A$5:$K$151,10,FALSE)),0,VLOOKUP($A129,'2021 MAEP summary '!$A$5:$K$151,10,FALSE))</f>
        <v>4612.6176667434966</v>
      </c>
      <c r="K129" s="123">
        <f>IF(ISNA(VLOOKUP($A129,'2019 MAEP summary'!$A$5:$L$151,11,FALSE)),0,VLOOKUP($A129,'2019 MAEP summary'!$A$5:$L$151,11,FALSE))</f>
        <v>4332.4602040501359</v>
      </c>
      <c r="L129" s="124">
        <f t="shared" si="6"/>
        <v>97.430279321501985</v>
      </c>
      <c r="M129" s="124">
        <f t="shared" si="7"/>
        <v>377.58774201486267</v>
      </c>
    </row>
    <row r="130" spans="1:13" s="125" customFormat="1">
      <c r="A130" s="56">
        <v>7012</v>
      </c>
      <c r="B130" s="70" t="s">
        <v>135</v>
      </c>
      <c r="C130" s="123">
        <f>IF(ISNA(VLOOKUP($A130,'2022 MAEP summary '!$A$5:$Q$150,11,FALSE)),0,VLOOKUP($A130,'2022 MAEP summary '!$A$5:$Q$150,11,FALSE))</f>
        <v>5529.4666741354849</v>
      </c>
      <c r="D130" s="123">
        <f>IF(ISNA(VLOOKUP($A130,'2021 MAEP summary '!$A$5:$K$151,7,FALSE)),0,VLOOKUP($A130,'2021 MAEP summary '!$A$5:$K$151,7,FALSE))</f>
        <v>5430.3614834731661</v>
      </c>
      <c r="E130" s="123">
        <f>IF(ISNA(VLOOKUP($A130,'2019 MAEP summary'!$A$5:$L$151,8,FALSE)),0,VLOOKUP($A130,'2019 MAEP summary'!$A$5:$L$151,8,FALSE))</f>
        <v>5144.2481840941737</v>
      </c>
      <c r="F130" s="124">
        <f t="shared" si="4"/>
        <v>99.105190662318819</v>
      </c>
      <c r="G130" s="124">
        <f t="shared" si="5"/>
        <v>385.21849004131127</v>
      </c>
      <c r="I130" s="123">
        <f>IF(ISNA(VLOOKUP($A130,'2022 MAEP summary '!$A$5:$Q$150,16,FALSE)),0,VLOOKUP($A130,'2022 MAEP summary '!$A$5:$Q$150,16,FALSE))</f>
        <v>4702.5785229168232</v>
      </c>
      <c r="J130" s="123">
        <f>IF(ISNA(VLOOKUP($A130,'2021 MAEP summary '!$A$5:$K$151,10,FALSE)),0,VLOOKUP($A130,'2021 MAEP summary '!$A$5:$K$151,10,FALSE))</f>
        <v>4609.4803370511445</v>
      </c>
      <c r="K130" s="123">
        <f>IF(ISNA(VLOOKUP($A130,'2019 MAEP summary'!$A$5:$L$151,11,FALSE)),0,VLOOKUP($A130,'2019 MAEP summary'!$A$5:$L$151,11,FALSE))</f>
        <v>4364.5513036326138</v>
      </c>
      <c r="L130" s="124">
        <f t="shared" si="6"/>
        <v>93.098185865678715</v>
      </c>
      <c r="M130" s="124">
        <f t="shared" si="7"/>
        <v>338.02721928420942</v>
      </c>
    </row>
    <row r="131" spans="1:13" s="125" customFormat="1">
      <c r="A131" s="56">
        <v>7100</v>
      </c>
      <c r="B131" s="70" t="s">
        <v>136</v>
      </c>
      <c r="C131" s="123">
        <f>IF(ISNA(VLOOKUP($A131,'2022 MAEP summary '!$A$5:$Q$150,11,FALSE)),0,VLOOKUP($A131,'2022 MAEP summary '!$A$5:$Q$150,11,FALSE))</f>
        <v>5522.2183728243417</v>
      </c>
      <c r="D131" s="123">
        <f>IF(ISNA(VLOOKUP($A131,'2021 MAEP summary '!$A$5:$K$151,7,FALSE)),0,VLOOKUP($A131,'2021 MAEP summary '!$A$5:$K$151,7,FALSE))</f>
        <v>5403.1650501169825</v>
      </c>
      <c r="E131" s="123">
        <f>IF(ISNA(VLOOKUP($A131,'2019 MAEP summary'!$A$5:$L$151,8,FALSE)),0,VLOOKUP($A131,'2019 MAEP summary'!$A$5:$L$151,8,FALSE))</f>
        <v>5116.7596390447898</v>
      </c>
      <c r="F131" s="124">
        <f t="shared" si="4"/>
        <v>119.05332270735926</v>
      </c>
      <c r="G131" s="124">
        <f t="shared" si="5"/>
        <v>405.45873377955195</v>
      </c>
      <c r="I131" s="123">
        <f>IF(ISNA(VLOOKUP($A131,'2022 MAEP summary '!$A$5:$Q$150,16,FALSE)),0,VLOOKUP($A131,'2022 MAEP summary '!$A$5:$Q$150,16,FALSE))</f>
        <v>4183.3701282664097</v>
      </c>
      <c r="J131" s="123">
        <f>IF(ISNA(VLOOKUP($A131,'2021 MAEP summary '!$A$5:$K$151,10,FALSE)),0,VLOOKUP($A131,'2021 MAEP summary '!$A$5:$K$151,10,FALSE))</f>
        <v>4081.2024535218461</v>
      </c>
      <c r="K131" s="123">
        <f>IF(ISNA(VLOOKUP($A131,'2019 MAEP summary'!$A$5:$L$151,11,FALSE)),0,VLOOKUP($A131,'2019 MAEP summary'!$A$5:$L$151,11,FALSE))</f>
        <v>3861.3065677660757</v>
      </c>
      <c r="L131" s="124">
        <f t="shared" si="6"/>
        <v>102.16767474456356</v>
      </c>
      <c r="M131" s="124">
        <f t="shared" si="7"/>
        <v>322.06356050033401</v>
      </c>
    </row>
    <row r="132" spans="1:13" s="125" customFormat="1">
      <c r="A132" s="56">
        <v>7200</v>
      </c>
      <c r="B132" s="70" t="s">
        <v>137</v>
      </c>
      <c r="C132" s="123">
        <f>IF(ISNA(VLOOKUP($A132,'2022 MAEP summary '!$A$5:$Q$150,11,FALSE)),0,VLOOKUP($A132,'2022 MAEP summary '!$A$5:$Q$150,11,FALSE))</f>
        <v>5541.6636069385613</v>
      </c>
      <c r="D132" s="123">
        <f>IF(ISNA(VLOOKUP($A132,'2021 MAEP summary '!$A$5:$K$151,7,FALSE)),0,VLOOKUP($A132,'2021 MAEP summary '!$A$5:$K$151,7,FALSE))</f>
        <v>5559.9004015954979</v>
      </c>
      <c r="E132" s="123">
        <f>IF(ISNA(VLOOKUP($A132,'2019 MAEP summary'!$A$5:$L$151,8,FALSE)),0,VLOOKUP($A132,'2019 MAEP summary'!$A$5:$L$151,8,FALSE))</f>
        <v>5267.9290061455577</v>
      </c>
      <c r="F132" s="124">
        <f t="shared" ref="F132:F148" si="8">C132-D132</f>
        <v>-18.236794656936581</v>
      </c>
      <c r="G132" s="124">
        <f t="shared" ref="G132:G148" si="9">C132-E132</f>
        <v>273.73460079300366</v>
      </c>
      <c r="I132" s="123">
        <f>IF(ISNA(VLOOKUP($A132,'2022 MAEP summary '!$A$5:$Q$150,16,FALSE)),0,VLOOKUP($A132,'2022 MAEP summary '!$A$5:$Q$150,16,FALSE))</f>
        <v>4098.4628899539293</v>
      </c>
      <c r="J132" s="123">
        <f>IF(ISNA(VLOOKUP($A132,'2021 MAEP summary '!$A$5:$K$151,10,FALSE)),0,VLOOKUP($A132,'2021 MAEP summary '!$A$5:$K$151,10,FALSE))</f>
        <v>4058.7271593951955</v>
      </c>
      <c r="K132" s="123">
        <f>IF(ISNA(VLOOKUP($A132,'2019 MAEP summary'!$A$5:$L$151,11,FALSE)),0,VLOOKUP($A132,'2019 MAEP summary'!$A$5:$L$151,11,FALSE))</f>
        <v>3845.5879597966605</v>
      </c>
      <c r="L132" s="124">
        <f t="shared" ref="L132:L148" si="10">I132-J132</f>
        <v>39.735730558733849</v>
      </c>
      <c r="M132" s="124">
        <f t="shared" ref="M132:M148" si="11">I132-K132</f>
        <v>252.87493015726886</v>
      </c>
    </row>
    <row r="133" spans="1:13" s="125" customFormat="1">
      <c r="A133" s="56">
        <v>7300</v>
      </c>
      <c r="B133" s="70" t="s">
        <v>138</v>
      </c>
      <c r="C133" s="123">
        <f>IF(ISNA(VLOOKUP($A133,'2022 MAEP summary '!$A$5:$Q$150,11,FALSE)),0,VLOOKUP($A133,'2022 MAEP summary '!$A$5:$Q$150,11,FALSE))</f>
        <v>5536.0528732865268</v>
      </c>
      <c r="D133" s="123">
        <f>IF(ISNA(VLOOKUP($A133,'2021 MAEP summary '!$A$5:$K$151,7,FALSE)),0,VLOOKUP($A133,'2021 MAEP summary '!$A$5:$K$151,7,FALSE))</f>
        <v>5394.4246396968683</v>
      </c>
      <c r="E133" s="123">
        <f>IF(ISNA(VLOOKUP($A133,'2019 MAEP summary'!$A$5:$L$151,8,FALSE)),0,VLOOKUP($A133,'2019 MAEP summary'!$A$5:$L$151,8,FALSE))</f>
        <v>5115.261118039487</v>
      </c>
      <c r="F133" s="124">
        <f t="shared" si="8"/>
        <v>141.62823358965852</v>
      </c>
      <c r="G133" s="124">
        <f t="shared" si="9"/>
        <v>420.79175524703987</v>
      </c>
      <c r="I133" s="123">
        <f>IF(ISNA(VLOOKUP($A133,'2022 MAEP summary '!$A$5:$Q$150,16,FALSE)),0,VLOOKUP($A133,'2022 MAEP summary '!$A$5:$Q$150,16,FALSE))</f>
        <v>4745.3968580185001</v>
      </c>
      <c r="J133" s="123">
        <f>IF(ISNA(VLOOKUP($A133,'2021 MAEP summary '!$A$5:$K$151,10,FALSE)),0,VLOOKUP($A133,'2021 MAEP summary '!$A$5:$K$151,10,FALSE))</f>
        <v>4625.4857293733048</v>
      </c>
      <c r="K133" s="123">
        <f>IF(ISNA(VLOOKUP($A133,'2019 MAEP summary'!$A$5:$L$151,11,FALSE)),0,VLOOKUP($A133,'2019 MAEP summary'!$A$5:$L$151,11,FALSE))</f>
        <v>4388.1391353637655</v>
      </c>
      <c r="L133" s="124">
        <f t="shared" si="10"/>
        <v>119.91112864519528</v>
      </c>
      <c r="M133" s="124">
        <f t="shared" si="11"/>
        <v>357.25772265473461</v>
      </c>
    </row>
    <row r="134" spans="1:13" s="125" customFormat="1">
      <c r="A134" s="56">
        <v>7320</v>
      </c>
      <c r="B134" s="70" t="s">
        <v>139</v>
      </c>
      <c r="C134" s="123">
        <f>IF(ISNA(VLOOKUP($A134,'2022 MAEP summary '!$A$5:$Q$150,11,FALSE)),0,VLOOKUP($A134,'2022 MAEP summary '!$A$5:$Q$150,11,FALSE))</f>
        <v>5526.636643464888</v>
      </c>
      <c r="D134" s="123">
        <f>IF(ISNA(VLOOKUP($A134,'2021 MAEP summary '!$A$5:$K$151,7,FALSE)),0,VLOOKUP($A134,'2021 MAEP summary '!$A$5:$K$151,7,FALSE))</f>
        <v>5427.4032029939281</v>
      </c>
      <c r="E134" s="123">
        <f>IF(ISNA(VLOOKUP($A134,'2019 MAEP summary'!$A$5:$L$151,8,FALSE)),0,VLOOKUP($A134,'2019 MAEP summary'!$A$5:$L$151,8,FALSE))</f>
        <v>5138.4957408295386</v>
      </c>
      <c r="F134" s="124">
        <f t="shared" si="8"/>
        <v>99.233440470959977</v>
      </c>
      <c r="G134" s="124">
        <f t="shared" si="9"/>
        <v>388.14090263534945</v>
      </c>
      <c r="I134" s="123">
        <f>IF(ISNA(VLOOKUP($A134,'2022 MAEP summary '!$A$5:$Q$150,16,FALSE)),0,VLOOKUP($A134,'2022 MAEP summary '!$A$5:$Q$150,16,FALSE))</f>
        <v>4412.1901983302714</v>
      </c>
      <c r="J134" s="123">
        <f>IF(ISNA(VLOOKUP($A134,'2021 MAEP summary '!$A$5:$K$151,10,FALSE)),0,VLOOKUP($A134,'2021 MAEP summary '!$A$5:$K$151,10,FALSE))</f>
        <v>4361.4347677159067</v>
      </c>
      <c r="K134" s="123">
        <f>IF(ISNA(VLOOKUP($A134,'2019 MAEP summary'!$A$5:$L$151,11,FALSE)),0,VLOOKUP($A134,'2019 MAEP summary'!$A$5:$L$151,11,FALSE))</f>
        <v>4120.0979603212663</v>
      </c>
      <c r="L134" s="124">
        <f t="shared" si="10"/>
        <v>50.755430614364741</v>
      </c>
      <c r="M134" s="124">
        <f t="shared" si="11"/>
        <v>292.09223800900509</v>
      </c>
    </row>
    <row r="135" spans="1:13" s="125" customFormat="1">
      <c r="A135" s="56">
        <v>7400</v>
      </c>
      <c r="B135" s="70" t="s">
        <v>140</v>
      </c>
      <c r="C135" s="123">
        <f>IF(ISNA(VLOOKUP($A135,'2022 MAEP summary '!$A$5:$Q$150,11,FALSE)),0,VLOOKUP($A135,'2022 MAEP summary '!$A$5:$Q$150,11,FALSE))</f>
        <v>5518.1365412932328</v>
      </c>
      <c r="D135" s="123">
        <f>IF(ISNA(VLOOKUP($A135,'2021 MAEP summary '!$A$5:$K$151,7,FALSE)),0,VLOOKUP($A135,'2021 MAEP summary '!$A$5:$K$151,7,FALSE))</f>
        <v>5540.3184778345867</v>
      </c>
      <c r="E135" s="123">
        <f>IF(ISNA(VLOOKUP($A135,'2019 MAEP summary'!$A$5:$L$151,8,FALSE)),0,VLOOKUP($A135,'2019 MAEP summary'!$A$5:$L$151,8,FALSE))</f>
        <v>5204.6415552591616</v>
      </c>
      <c r="F135" s="124">
        <f t="shared" si="8"/>
        <v>-22.181936541353934</v>
      </c>
      <c r="G135" s="124">
        <f t="shared" si="9"/>
        <v>313.49498603407119</v>
      </c>
      <c r="I135" s="123">
        <f>IF(ISNA(VLOOKUP($A135,'2022 MAEP summary '!$A$5:$Q$150,16,FALSE)),0,VLOOKUP($A135,'2022 MAEP summary '!$A$5:$Q$150,16,FALSE))</f>
        <v>4109.9117826766924</v>
      </c>
      <c r="J135" s="123">
        <f>IF(ISNA(VLOOKUP($A135,'2021 MAEP summary '!$A$5:$K$151,10,FALSE)),0,VLOOKUP($A135,'2021 MAEP summary '!$A$5:$K$151,10,FALSE))</f>
        <v>4112.6473508571426</v>
      </c>
      <c r="K135" s="123">
        <f>IF(ISNA(VLOOKUP($A135,'2019 MAEP summary'!$A$5:$L$151,11,FALSE)),0,VLOOKUP($A135,'2019 MAEP summary'!$A$5:$L$151,11,FALSE))</f>
        <v>3899.2056296732549</v>
      </c>
      <c r="L135" s="124">
        <f t="shared" si="10"/>
        <v>-2.7355681804501728</v>
      </c>
      <c r="M135" s="124">
        <f t="shared" si="11"/>
        <v>210.70615300343752</v>
      </c>
    </row>
    <row r="136" spans="1:13" s="125" customFormat="1">
      <c r="A136" s="56">
        <v>7500</v>
      </c>
      <c r="B136" s="70" t="s">
        <v>141</v>
      </c>
      <c r="C136" s="123">
        <f>IF(ISNA(VLOOKUP($A136,'2022 MAEP summary '!$A$5:$Q$150,11,FALSE)),0,VLOOKUP($A136,'2022 MAEP summary '!$A$5:$Q$150,11,FALSE))</f>
        <v>5535.753164491095</v>
      </c>
      <c r="D136" s="123">
        <f>IF(ISNA(VLOOKUP($A136,'2021 MAEP summary '!$A$5:$K$151,7,FALSE)),0,VLOOKUP($A136,'2021 MAEP summary '!$A$5:$K$151,7,FALSE))</f>
        <v>5549.104120796289</v>
      </c>
      <c r="E136" s="123">
        <f>IF(ISNA(VLOOKUP($A136,'2019 MAEP summary'!$A$5:$L$151,8,FALSE)),0,VLOOKUP($A136,'2019 MAEP summary'!$A$5:$L$151,8,FALSE))</f>
        <v>5265.3520109015381</v>
      </c>
      <c r="F136" s="124">
        <f t="shared" si="8"/>
        <v>-13.350956305193904</v>
      </c>
      <c r="G136" s="124">
        <f t="shared" si="9"/>
        <v>270.401153589557</v>
      </c>
      <c r="I136" s="123">
        <f>IF(ISNA(VLOOKUP($A136,'2022 MAEP summary '!$A$5:$Q$150,16,FALSE)),0,VLOOKUP($A136,'2022 MAEP summary '!$A$5:$Q$150,16,FALSE))</f>
        <v>4077.1776792393925</v>
      </c>
      <c r="J136" s="123">
        <f>IF(ISNA(VLOOKUP($A136,'2021 MAEP summary '!$A$5:$K$151,10,FALSE)),0,VLOOKUP($A136,'2021 MAEP summary '!$A$5:$K$151,10,FALSE))</f>
        <v>4050.8459639618209</v>
      </c>
      <c r="K136" s="123">
        <f>IF(ISNA(VLOOKUP($A136,'2019 MAEP summary'!$A$5:$L$151,11,FALSE)),0,VLOOKUP($A136,'2019 MAEP summary'!$A$5:$L$151,11,FALSE))</f>
        <v>3843.7069943819442</v>
      </c>
      <c r="L136" s="124">
        <f t="shared" si="10"/>
        <v>26.331715277571675</v>
      </c>
      <c r="M136" s="124">
        <f t="shared" si="11"/>
        <v>233.4706848574483</v>
      </c>
    </row>
    <row r="137" spans="1:13" s="125" customFormat="1">
      <c r="A137" s="56">
        <v>7611</v>
      </c>
      <c r="B137" s="70" t="s">
        <v>142</v>
      </c>
      <c r="C137" s="123">
        <f>IF(ISNA(VLOOKUP($A137,'2022 MAEP summary '!$A$5:$Q$150,11,FALSE)),0,VLOOKUP($A137,'2022 MAEP summary '!$A$5:$Q$150,11,FALSE))</f>
        <v>5534.6358005417878</v>
      </c>
      <c r="D137" s="123">
        <f>IF(ISNA(VLOOKUP($A137,'2021 MAEP summary '!$A$5:$K$151,7,FALSE)),0,VLOOKUP($A137,'2021 MAEP summary '!$A$5:$K$151,7,FALSE))</f>
        <v>5554.4658442861437</v>
      </c>
      <c r="E137" s="123">
        <f>IF(ISNA(VLOOKUP($A137,'2019 MAEP summary'!$A$5:$L$151,8,FALSE)),0,VLOOKUP($A137,'2019 MAEP summary'!$A$5:$L$151,8,FALSE))</f>
        <v>5260.0086949782471</v>
      </c>
      <c r="F137" s="124">
        <f t="shared" si="8"/>
        <v>-19.830043744355862</v>
      </c>
      <c r="G137" s="124">
        <f t="shared" si="9"/>
        <v>274.62710556354068</v>
      </c>
      <c r="I137" s="123">
        <f>IF(ISNA(VLOOKUP($A137,'2022 MAEP summary '!$A$5:$Q$150,16,FALSE)),0,VLOOKUP($A137,'2022 MAEP summary '!$A$5:$Q$150,16,FALSE))</f>
        <v>4047.542401324371</v>
      </c>
      <c r="J137" s="123">
        <f>IF(ISNA(VLOOKUP($A137,'2021 MAEP summary '!$A$5:$K$151,10,FALSE)),0,VLOOKUP($A137,'2021 MAEP summary '!$A$5:$K$151,10,FALSE))</f>
        <v>4054.759433329989</v>
      </c>
      <c r="K137" s="123">
        <f>IF(ISNA(VLOOKUP($A137,'2019 MAEP summary'!$A$5:$L$151,11,FALSE)),0,VLOOKUP($A137,'2019 MAEP summary'!$A$5:$L$151,11,FALSE))</f>
        <v>4005.0269649305128</v>
      </c>
      <c r="L137" s="124">
        <f t="shared" si="10"/>
        <v>-7.2170320056179662</v>
      </c>
      <c r="M137" s="124">
        <f t="shared" si="11"/>
        <v>42.515436393858181</v>
      </c>
    </row>
    <row r="138" spans="1:13" s="125" customFormat="1">
      <c r="A138" s="56">
        <v>7612</v>
      </c>
      <c r="B138" s="70" t="s">
        <v>143</v>
      </c>
      <c r="C138" s="123">
        <f>IF(ISNA(VLOOKUP($A138,'2022 MAEP summary '!$A$5:$Q$150,11,FALSE)),0,VLOOKUP($A138,'2022 MAEP summary '!$A$5:$Q$150,11,FALSE))</f>
        <v>5540.4490410664384</v>
      </c>
      <c r="D138" s="123">
        <f>IF(ISNA(VLOOKUP($A138,'2021 MAEP summary '!$A$5:$K$151,7,FALSE)),0,VLOOKUP($A138,'2021 MAEP summary '!$A$5:$K$151,7,FALSE))</f>
        <v>5549.5869633770517</v>
      </c>
      <c r="E138" s="123">
        <f>IF(ISNA(VLOOKUP($A138,'2019 MAEP summary'!$A$5:$L$151,8,FALSE)),0,VLOOKUP($A138,'2019 MAEP summary'!$A$5:$L$151,8,FALSE))</f>
        <v>5270.8539448635875</v>
      </c>
      <c r="F138" s="124">
        <f t="shared" si="8"/>
        <v>-9.1379223106132486</v>
      </c>
      <c r="G138" s="124">
        <f t="shared" si="9"/>
        <v>269.59509620285098</v>
      </c>
      <c r="I138" s="123">
        <f>IF(ISNA(VLOOKUP($A138,'2022 MAEP summary '!$A$5:$Q$150,16,FALSE)),0,VLOOKUP($A138,'2022 MAEP summary '!$A$5:$Q$150,16,FALSE))</f>
        <v>4052.6191864115249</v>
      </c>
      <c r="J138" s="123">
        <f>IF(ISNA(VLOOKUP($A138,'2021 MAEP summary '!$A$5:$K$151,10,FALSE)),0,VLOOKUP($A138,'2021 MAEP summary '!$A$5:$K$151,10,FALSE))</f>
        <v>4051.1978373109723</v>
      </c>
      <c r="K138" s="123">
        <f>IF(ISNA(VLOOKUP($A138,'2019 MAEP summary'!$A$5:$L$151,11,FALSE)),0,VLOOKUP($A138,'2019 MAEP summary'!$A$5:$L$151,11,FALSE))</f>
        <v>3847.7232391019234</v>
      </c>
      <c r="L138" s="124">
        <f t="shared" si="10"/>
        <v>1.4213491005525611</v>
      </c>
      <c r="M138" s="124">
        <f t="shared" si="11"/>
        <v>204.89594730960152</v>
      </c>
    </row>
    <row r="139" spans="1:13" s="125" customFormat="1">
      <c r="A139" s="56">
        <v>7613</v>
      </c>
      <c r="B139" s="70" t="s">
        <v>144</v>
      </c>
      <c r="C139" s="123">
        <f>IF(ISNA(VLOOKUP($A139,'2022 MAEP summary '!$A$5:$Q$150,11,FALSE)),0,VLOOKUP($A139,'2022 MAEP summary '!$A$5:$Q$150,11,FALSE))</f>
        <v>5510.2250716084673</v>
      </c>
      <c r="D139" s="123">
        <f>IF(ISNA(VLOOKUP($A139,'2021 MAEP summary '!$A$5:$K$151,7,FALSE)),0,VLOOKUP($A139,'2021 MAEP summary '!$A$5:$K$151,7,FALSE))</f>
        <v>5545.8958257882687</v>
      </c>
      <c r="E139" s="123">
        <f>IF(ISNA(VLOOKUP($A139,'2019 MAEP summary'!$A$5:$L$151,8,FALSE)),0,VLOOKUP($A139,'2019 MAEP summary'!$A$5:$L$151,8,FALSE))</f>
        <v>5256.5336282504659</v>
      </c>
      <c r="F139" s="124">
        <f t="shared" si="8"/>
        <v>-35.670754179801406</v>
      </c>
      <c r="G139" s="124">
        <f t="shared" si="9"/>
        <v>253.69144335800138</v>
      </c>
      <c r="I139" s="123">
        <f>IF(ISNA(VLOOKUP($A139,'2022 MAEP summary '!$A$5:$Q$150,16,FALSE)),0,VLOOKUP($A139,'2022 MAEP summary '!$A$5:$Q$150,16,FALSE))</f>
        <v>4129.589627059644</v>
      </c>
      <c r="J139" s="123">
        <f>IF(ISNA(VLOOKUP($A139,'2021 MAEP summary '!$A$5:$K$151,10,FALSE)),0,VLOOKUP($A139,'2021 MAEP summary '!$A$5:$K$151,10,FALSE))</f>
        <v>4048.5040463250589</v>
      </c>
      <c r="K139" s="123">
        <f>IF(ISNA(VLOOKUP($A139,'2019 MAEP summary'!$A$5:$L$151,11,FALSE)),0,VLOOKUP($A139,'2019 MAEP summary'!$A$5:$L$151,11,FALSE))</f>
        <v>3837.2693623453561</v>
      </c>
      <c r="L139" s="124">
        <f t="shared" si="10"/>
        <v>81.085580734585164</v>
      </c>
      <c r="M139" s="124">
        <f t="shared" si="11"/>
        <v>292.32026471428799</v>
      </c>
    </row>
    <row r="140" spans="1:13" s="125" customFormat="1">
      <c r="A140" s="71">
        <v>7620</v>
      </c>
      <c r="B140" s="72" t="s">
        <v>145</v>
      </c>
      <c r="C140" s="123">
        <f>IF(ISNA(VLOOKUP($A140,'2022 MAEP summary '!$A$5:$Q$150,11,FALSE)),0,VLOOKUP($A140,'2022 MAEP summary '!$A$5:$Q$150,11,FALSE))</f>
        <v>5524.6785764255765</v>
      </c>
      <c r="D140" s="123">
        <f>IF(ISNA(VLOOKUP($A140,'2021 MAEP summary '!$A$5:$K$151,7,FALSE)),0,VLOOKUP($A140,'2021 MAEP summary '!$A$5:$K$151,7,FALSE))</f>
        <v>5551.4636551617414</v>
      </c>
      <c r="E140" s="123">
        <f>IF(ISNA(VLOOKUP($A140,'2019 MAEP summary'!$A$5:$L$151,8,FALSE)),0,VLOOKUP($A140,'2019 MAEP summary'!$A$5:$L$151,8,FALSE))</f>
        <v>5263.7623160528401</v>
      </c>
      <c r="F140" s="124">
        <f t="shared" si="8"/>
        <v>-26.785078736164905</v>
      </c>
      <c r="G140" s="124">
        <f t="shared" si="9"/>
        <v>260.91626037273636</v>
      </c>
      <c r="I140" s="123">
        <f>IF(ISNA(VLOOKUP($A140,'2022 MAEP summary '!$A$5:$Q$150,16,FALSE)),0,VLOOKUP($A140,'2022 MAEP summary '!$A$5:$Q$150,16,FALSE))</f>
        <v>4362.0515919059972</v>
      </c>
      <c r="J140" s="123">
        <f>IF(ISNA(VLOOKUP($A140,'2021 MAEP summary '!$A$5:$K$151,10,FALSE)),0,VLOOKUP($A140,'2021 MAEP summary '!$A$5:$K$151,10,FALSE))</f>
        <v>4349.2397477561126</v>
      </c>
      <c r="K140" s="123">
        <f>IF(ISNA(VLOOKUP($A140,'2019 MAEP summary'!$A$5:$L$151,11,FALSE)),0,VLOOKUP($A140,'2019 MAEP summary'!$A$5:$L$151,11,FALSE))</f>
        <v>4305.6094930621703</v>
      </c>
      <c r="L140" s="124">
        <f t="shared" si="10"/>
        <v>12.811844149884564</v>
      </c>
      <c r="M140" s="124">
        <f t="shared" si="11"/>
        <v>56.442098843826898</v>
      </c>
    </row>
    <row r="141" spans="1:13" s="125" customFormat="1">
      <c r="A141" s="56">
        <v>7700</v>
      </c>
      <c r="B141" s="70" t="s">
        <v>146</v>
      </c>
      <c r="C141" s="123">
        <f>IF(ISNA(VLOOKUP($A141,'2022 MAEP summary '!$A$5:$Q$150,11,FALSE)),0,VLOOKUP($A141,'2022 MAEP summary '!$A$5:$Q$150,11,FALSE))</f>
        <v>5514.6157385310653</v>
      </c>
      <c r="D141" s="123">
        <f>IF(ISNA(VLOOKUP($A141,'2021 MAEP summary '!$A$5:$K$151,7,FALSE)),0,VLOOKUP($A141,'2021 MAEP summary '!$A$5:$K$151,7,FALSE))</f>
        <v>5552.3588632909068</v>
      </c>
      <c r="E141" s="123">
        <f>IF(ISNA(VLOOKUP($A141,'2019 MAEP summary'!$A$5:$L$151,8,FALSE)),0,VLOOKUP($A141,'2019 MAEP summary'!$A$5:$L$151,8,FALSE))</f>
        <v>5255.1937261096618</v>
      </c>
      <c r="F141" s="124">
        <f t="shared" si="8"/>
        <v>-37.743124759841521</v>
      </c>
      <c r="G141" s="124">
        <f t="shared" si="9"/>
        <v>259.42201242140345</v>
      </c>
      <c r="I141" s="123">
        <f>IF(ISNA(VLOOKUP($A141,'2022 MAEP summary '!$A$5:$Q$150,16,FALSE)),0,VLOOKUP($A141,'2022 MAEP summary '!$A$5:$Q$150,16,FALSE))</f>
        <v>4197.2483446512315</v>
      </c>
      <c r="J141" s="123">
        <f>IF(ISNA(VLOOKUP($A141,'2021 MAEP summary '!$A$5:$K$151,10,FALSE)),0,VLOOKUP($A141,'2021 MAEP summary '!$A$5:$K$151,10,FALSE))</f>
        <v>4271.8111367090933</v>
      </c>
      <c r="K141" s="123">
        <f>IF(ISNA(VLOOKUP($A141,'2019 MAEP summary'!$A$5:$L$151,11,FALSE)),0,VLOOKUP($A141,'2019 MAEP summary'!$A$5:$L$151,11,FALSE))</f>
        <v>4020.881781523583</v>
      </c>
      <c r="L141" s="124">
        <f t="shared" si="10"/>
        <v>-74.56279205786177</v>
      </c>
      <c r="M141" s="124">
        <f t="shared" si="11"/>
        <v>176.36656312764853</v>
      </c>
    </row>
    <row r="142" spans="1:13" s="125" customFormat="1">
      <c r="A142" s="56">
        <v>7800</v>
      </c>
      <c r="B142" s="70" t="s">
        <v>147</v>
      </c>
      <c r="C142" s="123">
        <f>IF(ISNA(VLOOKUP($A142,'2022 MAEP summary '!$A$5:$Q$150,11,FALSE)),0,VLOOKUP($A142,'2022 MAEP summary '!$A$5:$Q$150,11,FALSE))</f>
        <v>5536.4915445194083</v>
      </c>
      <c r="D142" s="123">
        <f>IF(ISNA(VLOOKUP($A142,'2021 MAEP summary '!$A$5:$K$151,7,FALSE)),0,VLOOKUP($A142,'2021 MAEP summary '!$A$5:$K$151,7,FALSE))</f>
        <v>5402.2300311432336</v>
      </c>
      <c r="E142" s="123">
        <f>IF(ISNA(VLOOKUP($A142,'2019 MAEP summary'!$A$5:$L$151,8,FALSE)),0,VLOOKUP($A142,'2019 MAEP summary'!$A$5:$L$151,8,FALSE))</f>
        <v>5114.4648035983428</v>
      </c>
      <c r="F142" s="124">
        <f t="shared" si="8"/>
        <v>134.26151337617466</v>
      </c>
      <c r="G142" s="124">
        <f t="shared" si="9"/>
        <v>422.02674092106554</v>
      </c>
      <c r="I142" s="123">
        <f>IF(ISNA(VLOOKUP($A142,'2022 MAEP summary '!$A$5:$Q$150,16,FALSE)),0,VLOOKUP($A142,'2022 MAEP summary '!$A$5:$Q$150,16,FALSE))</f>
        <v>4567.1571305672396</v>
      </c>
      <c r="J142" s="123">
        <f>IF(ISNA(VLOOKUP($A142,'2021 MAEP summary '!$A$5:$K$151,10,FALSE)),0,VLOOKUP($A142,'2021 MAEP summary '!$A$5:$K$151,10,FALSE))</f>
        <v>4421.9894376950306</v>
      </c>
      <c r="K142" s="123">
        <f>IF(ISNA(VLOOKUP($A142,'2019 MAEP summary'!$A$5:$L$151,11,FALSE)),0,VLOOKUP($A142,'2019 MAEP summary'!$A$5:$L$151,11,FALSE))</f>
        <v>4242.4862270393751</v>
      </c>
      <c r="L142" s="124">
        <f t="shared" si="10"/>
        <v>145.16769287220905</v>
      </c>
      <c r="M142" s="124">
        <f t="shared" si="11"/>
        <v>324.67090352786454</v>
      </c>
    </row>
    <row r="143" spans="1:13" s="125" customFormat="1">
      <c r="A143" s="71">
        <v>7900</v>
      </c>
      <c r="B143" s="72" t="s">
        <v>148</v>
      </c>
      <c r="C143" s="123">
        <f>IF(ISNA(VLOOKUP($A143,'2022 MAEP summary '!$A$5:$Q$150,11,FALSE)),0,VLOOKUP($A143,'2022 MAEP summary '!$A$5:$Q$150,11,FALSE))</f>
        <v>5540.1815865768749</v>
      </c>
      <c r="D143" s="123">
        <f>IF(ISNA(VLOOKUP($A143,'2021 MAEP summary '!$A$5:$K$151,7,FALSE)),0,VLOOKUP($A143,'2021 MAEP summary '!$A$5:$K$151,7,FALSE))</f>
        <v>5557.988096464328</v>
      </c>
      <c r="E143" s="123">
        <f>IF(ISNA(VLOOKUP($A143,'2019 MAEP summary'!$A$5:$L$151,8,FALSE)),0,VLOOKUP($A143,'2019 MAEP summary'!$A$5:$L$151,8,FALSE))</f>
        <v>5260.1515267182631</v>
      </c>
      <c r="F143" s="124">
        <f t="shared" si="8"/>
        <v>-17.806509887453103</v>
      </c>
      <c r="G143" s="124">
        <f t="shared" si="9"/>
        <v>280.03005985861182</v>
      </c>
      <c r="I143" s="123">
        <f>IF(ISNA(VLOOKUP($A143,'2022 MAEP summary '!$A$5:$Q$150,16,FALSE)),0,VLOOKUP($A143,'2022 MAEP summary '!$A$5:$Q$150,16,FALSE))</f>
        <v>4044.3321127725148</v>
      </c>
      <c r="J143" s="123">
        <f>IF(ISNA(VLOOKUP($A143,'2021 MAEP summary '!$A$5:$K$151,10,FALSE)),0,VLOOKUP($A143,'2021 MAEP summary '!$A$5:$K$151,10,FALSE))</f>
        <v>4057.3311563324751</v>
      </c>
      <c r="K143" s="123">
        <f>IF(ISNA(VLOOKUP($A143,'2019 MAEP summary'!$A$5:$L$151,11,FALSE)),0,VLOOKUP($A143,'2019 MAEP summary'!$A$5:$L$151,11,FALSE))</f>
        <v>3909.2010199080883</v>
      </c>
      <c r="L143" s="124">
        <f t="shared" si="10"/>
        <v>-12.999043559960228</v>
      </c>
      <c r="M143" s="124">
        <f t="shared" si="11"/>
        <v>135.13109286442659</v>
      </c>
    </row>
    <row r="144" spans="1:13" s="125" customFormat="1">
      <c r="A144" s="56">
        <v>8020</v>
      </c>
      <c r="B144" s="70" t="s">
        <v>149</v>
      </c>
      <c r="C144" s="123">
        <f>IF(ISNA(VLOOKUP($A144,'2022 MAEP summary '!$A$5:$Q$150,11,FALSE)),0,VLOOKUP($A144,'2022 MAEP summary '!$A$5:$Q$150,11,FALSE))</f>
        <v>5528.2534901036979</v>
      </c>
      <c r="D144" s="123">
        <f>IF(ISNA(VLOOKUP($A144,'2021 MAEP summary '!$A$5:$K$151,7,FALSE)),0,VLOOKUP($A144,'2021 MAEP summary '!$A$5:$K$151,7,FALSE))</f>
        <v>5536.7758635588798</v>
      </c>
      <c r="E144" s="123">
        <f>IF(ISNA(VLOOKUP($A144,'2019 MAEP summary'!$A$5:$L$151,8,FALSE)),0,VLOOKUP($A144,'2019 MAEP summary'!$A$5:$L$151,8,FALSE))</f>
        <v>5252.416601646285</v>
      </c>
      <c r="F144" s="124">
        <f t="shared" si="8"/>
        <v>-8.5223734551818779</v>
      </c>
      <c r="G144" s="124">
        <f t="shared" si="9"/>
        <v>275.8368884574129</v>
      </c>
      <c r="I144" s="123">
        <f>IF(ISNA(VLOOKUP($A144,'2022 MAEP summary '!$A$5:$Q$150,16,FALSE)),0,VLOOKUP($A144,'2022 MAEP summary '!$A$5:$Q$150,16,FALSE))</f>
        <v>4085.34235534353</v>
      </c>
      <c r="J144" s="123">
        <f>IF(ISNA(VLOOKUP($A144,'2021 MAEP summary '!$A$5:$K$151,10,FALSE)),0,VLOOKUP($A144,'2021 MAEP summary '!$A$5:$K$151,10,FALSE))</f>
        <v>4181.0254579999046</v>
      </c>
      <c r="K144" s="123">
        <f>IF(ISNA(VLOOKUP($A144,'2019 MAEP summary'!$A$5:$L$151,11,FALSE)),0,VLOOKUP($A144,'2019 MAEP summary'!$A$5:$L$151,11,FALSE))</f>
        <v>4133.2067244625623</v>
      </c>
      <c r="L144" s="124">
        <f t="shared" si="10"/>
        <v>-95.683102656374558</v>
      </c>
      <c r="M144" s="124">
        <f t="shared" si="11"/>
        <v>-47.86436911903229</v>
      </c>
    </row>
    <row r="145" spans="1:13" s="125" customFormat="1">
      <c r="A145" s="56">
        <v>8111</v>
      </c>
      <c r="B145" s="70" t="s">
        <v>150</v>
      </c>
      <c r="C145" s="123">
        <f>IF(ISNA(VLOOKUP($A145,'2022 MAEP summary '!$A$5:$Q$150,11,FALSE)),0,VLOOKUP($A145,'2022 MAEP summary '!$A$5:$Q$150,11,FALSE))</f>
        <v>5551.2069942282078</v>
      </c>
      <c r="D145" s="123">
        <f>IF(ISNA(VLOOKUP($A145,'2021 MAEP summary '!$A$5:$K$151,7,FALSE)),0,VLOOKUP($A145,'2021 MAEP summary '!$A$5:$K$151,7,FALSE))</f>
        <v>5554.6530760692613</v>
      </c>
      <c r="E145" s="123">
        <f>IF(ISNA(VLOOKUP($A145,'2019 MAEP summary'!$A$5:$L$151,8,FALSE)),0,VLOOKUP($A145,'2019 MAEP summary'!$A$5:$L$151,8,FALSE))</f>
        <v>5257.1574145728646</v>
      </c>
      <c r="F145" s="124">
        <f t="shared" si="8"/>
        <v>-3.4460818410534557</v>
      </c>
      <c r="G145" s="124">
        <f t="shared" si="9"/>
        <v>294.04957965534322</v>
      </c>
      <c r="I145" s="123">
        <f>IF(ISNA(VLOOKUP($A145,'2022 MAEP summary '!$A$5:$Q$150,16,FALSE)),0,VLOOKUP($A145,'2022 MAEP summary '!$A$5:$Q$150,16,FALSE))</f>
        <v>4069.8745508361703</v>
      </c>
      <c r="J145" s="123">
        <f>IF(ISNA(VLOOKUP($A145,'2021 MAEP summary '!$A$5:$K$151,10,FALSE)),0,VLOOKUP($A145,'2021 MAEP summary '!$A$5:$K$151,10,FALSE))</f>
        <v>4054.8962786739676</v>
      </c>
      <c r="K145" s="123">
        <f>IF(ISNA(VLOOKUP($A145,'2019 MAEP summary'!$A$5:$L$151,11,FALSE)),0,VLOOKUP($A145,'2019 MAEP summary'!$A$5:$L$151,11,FALSE))</f>
        <v>3837.724421273032</v>
      </c>
      <c r="L145" s="124">
        <f t="shared" si="10"/>
        <v>14.978272162202757</v>
      </c>
      <c r="M145" s="124">
        <f t="shared" si="11"/>
        <v>232.15012956313831</v>
      </c>
    </row>
    <row r="146" spans="1:13" s="125" customFormat="1">
      <c r="A146" s="56">
        <v>8113</v>
      </c>
      <c r="B146" s="70" t="s">
        <v>151</v>
      </c>
      <c r="C146" s="123">
        <f>IF(ISNA(VLOOKUP($A146,'2022 MAEP summary '!$A$5:$Q$150,11,FALSE)),0,VLOOKUP($A146,'2022 MAEP summary '!$A$5:$Q$150,11,FALSE))</f>
        <v>5528.3120505112502</v>
      </c>
      <c r="D146" s="123">
        <f>IF(ISNA(VLOOKUP($A146,'2021 MAEP summary '!$A$5:$K$151,7,FALSE)),0,VLOOKUP($A146,'2021 MAEP summary '!$A$5:$K$151,7,FALSE))</f>
        <v>5434.6167148964496</v>
      </c>
      <c r="E146" s="123">
        <f>IF(ISNA(VLOOKUP($A146,'2019 MAEP summary'!$A$5:$L$151,8,FALSE)),0,VLOOKUP($A146,'2019 MAEP summary'!$A$5:$L$151,8,FALSE))</f>
        <v>5151.5054221793607</v>
      </c>
      <c r="F146" s="124">
        <f t="shared" si="8"/>
        <v>93.69533561480057</v>
      </c>
      <c r="G146" s="124">
        <f t="shared" si="9"/>
        <v>376.80662833188944</v>
      </c>
      <c r="I146" s="123">
        <f>IF(ISNA(VLOOKUP($A146,'2022 MAEP summary '!$A$5:$Q$150,16,FALSE)),0,VLOOKUP($A146,'2022 MAEP summary '!$A$5:$Q$150,16,FALSE))</f>
        <v>4296.3069862799966</v>
      </c>
      <c r="J146" s="123">
        <f>IF(ISNA(VLOOKUP($A146,'2021 MAEP summary '!$A$5:$K$151,10,FALSE)),0,VLOOKUP($A146,'2021 MAEP summary '!$A$5:$K$151,10,FALSE))</f>
        <v>4266.5839657988081</v>
      </c>
      <c r="K146" s="123">
        <f>IF(ISNA(VLOOKUP($A146,'2019 MAEP summary'!$A$5:$L$151,11,FALSE)),0,VLOOKUP($A146,'2019 MAEP summary'!$A$5:$L$151,11,FALSE))</f>
        <v>4126.911201993109</v>
      </c>
      <c r="L146" s="124">
        <f t="shared" si="10"/>
        <v>29.723020481188541</v>
      </c>
      <c r="M146" s="124">
        <f t="shared" si="11"/>
        <v>169.39578428688765</v>
      </c>
    </row>
    <row r="147" spans="1:13" s="125" customFormat="1">
      <c r="A147" s="56">
        <v>8200</v>
      </c>
      <c r="B147" s="70" t="s">
        <v>152</v>
      </c>
      <c r="C147" s="123">
        <f>IF(ISNA(VLOOKUP($A147,'2022 MAEP summary '!$A$5:$Q$150,11,FALSE)),0,VLOOKUP($A147,'2022 MAEP summary '!$A$5:$Q$150,11,FALSE))</f>
        <v>5529.9277794320969</v>
      </c>
      <c r="D147" s="123">
        <f>IF(ISNA(VLOOKUP($A147,'2021 MAEP summary '!$A$5:$K$151,7,FALSE)),0,VLOOKUP($A147,'2021 MAEP summary '!$A$5:$K$151,7,FALSE))</f>
        <v>5553.3299413561017</v>
      </c>
      <c r="E147" s="123">
        <f>IF(ISNA(VLOOKUP($A147,'2019 MAEP summary'!$A$5:$L$151,8,FALSE)),0,VLOOKUP($A147,'2019 MAEP summary'!$A$5:$L$151,8,FALSE))</f>
        <v>5259.6811784249294</v>
      </c>
      <c r="F147" s="124">
        <f t="shared" si="8"/>
        <v>-23.402161924004758</v>
      </c>
      <c r="G147" s="124">
        <f t="shared" si="9"/>
        <v>270.24660100716756</v>
      </c>
      <c r="I147" s="123">
        <f>IF(ISNA(VLOOKUP($A147,'2022 MAEP summary '!$A$5:$Q$150,16,FALSE)),0,VLOOKUP($A147,'2022 MAEP summary '!$A$5:$Q$150,16,FALSE))</f>
        <v>4117.5578234150198</v>
      </c>
      <c r="J147" s="123">
        <f>IF(ISNA(VLOOKUP($A147,'2021 MAEP summary '!$A$5:$K$151,10,FALSE)),0,VLOOKUP($A147,'2021 MAEP summary '!$A$5:$K$151,10,FALSE))</f>
        <v>4053.9308982695493</v>
      </c>
      <c r="K147" s="123">
        <f>IF(ISNA(VLOOKUP($A147,'2019 MAEP summary'!$A$5:$L$151,11,FALSE)),0,VLOOKUP($A147,'2019 MAEP summary'!$A$5:$L$151,11,FALSE))</f>
        <v>3839.5673194366527</v>
      </c>
      <c r="L147" s="124">
        <f t="shared" si="10"/>
        <v>63.626925145470523</v>
      </c>
      <c r="M147" s="124">
        <f t="shared" si="11"/>
        <v>277.99050397836709</v>
      </c>
    </row>
    <row r="148" spans="1:13" s="125" customFormat="1">
      <c r="A148" s="56">
        <v>8220</v>
      </c>
      <c r="B148" s="70" t="s">
        <v>153</v>
      </c>
      <c r="C148" s="123">
        <f>IF(ISNA(VLOOKUP($A148,'2022 MAEP summary '!$A$5:$Q$150,11,FALSE)),0,VLOOKUP($A148,'2022 MAEP summary '!$A$5:$Q$150,11,FALSE))</f>
        <v>5523.6541070279854</v>
      </c>
      <c r="D148" s="123">
        <f>IF(ISNA(VLOOKUP($A148,'2021 MAEP summary '!$A$5:$K$151,7,FALSE)),0,VLOOKUP($A148,'2021 MAEP summary '!$A$5:$K$151,7,FALSE))</f>
        <v>5546.5360192937223</v>
      </c>
      <c r="E148" s="123">
        <f>IF(ISNA(VLOOKUP($A148,'2019 MAEP summary'!$A$5:$L$151,8,FALSE)),0,VLOOKUP($A148,'2019 MAEP summary'!$A$5:$L$151,8,FALSE))</f>
        <v>5262.93335939808</v>
      </c>
      <c r="F148" s="124">
        <f t="shared" si="8"/>
        <v>-22.881912265736901</v>
      </c>
      <c r="G148" s="124">
        <f t="shared" si="9"/>
        <v>260.72074762990542</v>
      </c>
      <c r="I148" s="123">
        <f>IF(ISNA(VLOOKUP($A148,'2022 MAEP summary '!$A$5:$Q$150,16,FALSE)),0,VLOOKUP($A148,'2022 MAEP summary '!$A$5:$Q$150,16,FALSE))</f>
        <v>4863.4798876399145</v>
      </c>
      <c r="J148" s="123">
        <f>IF(ISNA(VLOOKUP($A148,'2021 MAEP summary '!$A$5:$K$151,10,FALSE)),0,VLOOKUP($A148,'2021 MAEP summary '!$A$5:$K$151,10,FALSE))</f>
        <v>4946.5402558360056</v>
      </c>
      <c r="K148" s="123">
        <f>IF(ISNA(VLOOKUP($A148,'2019 MAEP summary'!$A$5:$L$151,11,FALSE)),0,VLOOKUP($A148,'2019 MAEP summary'!$A$5:$L$151,11,FALSE))</f>
        <v>4709.4688220088628</v>
      </c>
      <c r="L148" s="124">
        <f t="shared" si="10"/>
        <v>-83.060368196091076</v>
      </c>
      <c r="M148" s="124">
        <f t="shared" si="11"/>
        <v>154.01106563105168</v>
      </c>
    </row>
  </sheetData>
  <mergeCells count="2">
    <mergeCell ref="C1:G1"/>
    <mergeCell ref="I1:M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6A306-D0A1-4CA2-9278-D6A519369D7A}">
  <dimension ref="A1:R153"/>
  <sheetViews>
    <sheetView topLeftCell="A136" workbookViewId="0">
      <selection activeCell="D163" sqref="D163"/>
    </sheetView>
  </sheetViews>
  <sheetFormatPr defaultRowHeight="13"/>
  <cols>
    <col min="2" max="2" width="40.90625" bestFit="1" customWidth="1"/>
    <col min="3" max="3" width="16.81640625" style="103" customWidth="1"/>
    <col min="4" max="4" width="15.54296875" style="103" customWidth="1"/>
    <col min="5" max="5" width="14.26953125" style="131" customWidth="1"/>
    <col min="6" max="6" width="20.6328125" customWidth="1"/>
    <col min="7" max="7" width="13.6328125" bestFit="1" customWidth="1"/>
    <col min="8" max="8" width="13.08984375" bestFit="1" customWidth="1"/>
    <col min="9" max="9" width="15.1796875" style="131" customWidth="1"/>
    <col min="10" max="10" width="34" style="136" customWidth="1"/>
    <col min="11" max="11" width="22" customWidth="1"/>
    <col min="12" max="12" width="20.90625" customWidth="1"/>
    <col min="13" max="13" width="21.453125" style="131" customWidth="1"/>
    <col min="15" max="15" width="16.54296875" customWidth="1"/>
    <col min="16" max="16" width="19.81640625" customWidth="1"/>
    <col min="17" max="17" width="15.6328125" customWidth="1"/>
    <col min="18" max="18" width="22.1796875" style="136" customWidth="1"/>
  </cols>
  <sheetData>
    <row r="1" spans="1:18" s="141" customFormat="1">
      <c r="C1" s="142" t="s">
        <v>165</v>
      </c>
      <c r="D1" s="142"/>
      <c r="E1" s="142"/>
      <c r="G1" s="143" t="s">
        <v>168</v>
      </c>
      <c r="H1" s="143"/>
      <c r="I1" s="143"/>
      <c r="J1" s="136"/>
      <c r="K1" s="141" t="s">
        <v>194</v>
      </c>
      <c r="M1" s="152"/>
      <c r="O1" s="141" t="s">
        <v>195</v>
      </c>
      <c r="R1" s="136"/>
    </row>
    <row r="2" spans="1:18" s="144" customFormat="1" ht="26">
      <c r="C2" s="145" t="s">
        <v>167</v>
      </c>
      <c r="D2" s="145" t="s">
        <v>166</v>
      </c>
      <c r="E2" s="146" t="s">
        <v>171</v>
      </c>
      <c r="F2" s="137"/>
      <c r="G2" s="137" t="s">
        <v>167</v>
      </c>
      <c r="H2" s="137" t="s">
        <v>166</v>
      </c>
      <c r="I2" s="146" t="s">
        <v>171</v>
      </c>
      <c r="J2" s="137" t="s">
        <v>192</v>
      </c>
      <c r="K2" s="137" t="s">
        <v>167</v>
      </c>
      <c r="L2" s="137" t="s">
        <v>166</v>
      </c>
      <c r="M2" s="146" t="s">
        <v>171</v>
      </c>
      <c r="O2" s="137" t="s">
        <v>167</v>
      </c>
      <c r="P2" s="137" t="s">
        <v>166</v>
      </c>
      <c r="Q2" s="146" t="s">
        <v>171</v>
      </c>
      <c r="R2" s="137" t="s">
        <v>192</v>
      </c>
    </row>
    <row r="3" spans="1:18" s="110" customFormat="1">
      <c r="A3" s="107">
        <v>130</v>
      </c>
      <c r="B3" s="108" t="s">
        <v>7</v>
      </c>
      <c r="C3" s="109">
        <f>IF(ISNA(VLOOKUP($A3,'2022 MAEP summary '!$A$5:$Q$150,11,FALSE)),0,VLOOKUP($A3,'2022 MAEP summary '!$A$5:$Q$150,11,FALSE))</f>
        <v>5526.3246989185091</v>
      </c>
      <c r="D3" s="109">
        <f>IF(ISNA(VLOOKUP($A3,'2021 MAEP summary '!$A$5:$K$151,7,FALSE)),0,VLOOKUP($A3,'2021 MAEP summary '!$A$5:$K$151,7,FALSE))</f>
        <v>5548.9354234094117</v>
      </c>
      <c r="E3" s="130">
        <f>C3-D3</f>
        <v>-22.610724490902612</v>
      </c>
      <c r="G3" s="109">
        <f>IF(ISNA(VLOOKUP($A3,'2022 MAEP summary '!$A$5:$Q$150,16,FALSE)),0,VLOOKUP($A3,'2022 MAEP summary '!$A$5:$Q$150,16,FALSE))</f>
        <v>4127.5210438745626</v>
      </c>
      <c r="H3" s="109">
        <f>IF(ISNA(VLOOKUP($A3,'2021 MAEP summary '!$A$5:$K$151,10,FALSE)),0,VLOOKUP($A3,'2021 MAEP summary '!$A$5:$K$151,10,FALSE))</f>
        <v>4050.7229536296891</v>
      </c>
      <c r="I3" s="130">
        <f>G3-H3</f>
        <v>76.798090244873492</v>
      </c>
      <c r="J3" s="140" t="s">
        <v>187</v>
      </c>
      <c r="K3" s="109">
        <f>IF(ISNA(VLOOKUP($A3,'FY22 MAEP ADA Amount Only'!$A$5:$Q$150,11,FALSE)),0,VLOOKUP($A3,'FY22 MAEP ADA Amount Only'!$A$5:$Q$150,11,FALSE))</f>
        <v>5526.3246989185091</v>
      </c>
      <c r="L3" s="109">
        <f>IF(ISNA(VLOOKUP($A3,'FY21 MAEP ADA Amount Only'!$A$5:$M$1510,9,FALSE)),0,VLOOKUP($A3,'FY21 MAEP ADA Amount Only'!$A$5:$M$151,9,FALSE))</f>
        <v>5548.9354234094117</v>
      </c>
      <c r="M3" s="130">
        <f>K3-L3</f>
        <v>-22.610724490902612</v>
      </c>
      <c r="O3" s="109">
        <f>IF(ISNA(VLOOKUP($A3,'FY22 MAEP ADA Amount Only'!$A$5:$Q$150,16,FALSE)),0,VLOOKUP($A3,'FY22 MAEP ADA Amount Only'!$A$5:$Q$150,16,FALSE))</f>
        <v>4127.5210438745626</v>
      </c>
      <c r="P3" s="109">
        <f>IF(ISNA(VLOOKUP($A3,'FY21 MAEP ADA Amount Only'!$A$5:$M$1510,12,FALSE)),0,VLOOKUP($A3,'FY21 MAEP ADA Amount Only'!$A$5:$M$151,12,FALSE))</f>
        <v>4050.7229536296891</v>
      </c>
      <c r="Q3" s="130">
        <f>O3-P3</f>
        <v>76.798090244873492</v>
      </c>
      <c r="R3" s="140" t="s">
        <v>187</v>
      </c>
    </row>
    <row r="4" spans="1:18">
      <c r="A4" s="9">
        <v>200</v>
      </c>
      <c r="B4" s="21" t="s">
        <v>8</v>
      </c>
      <c r="C4" s="103">
        <f>IF(ISNA(VLOOKUP($A4,'2022 MAEP summary '!$A$5:$Q$150,11,FALSE)),0,VLOOKUP($A4,'2022 MAEP summary '!$A$5:$Q$150,11,FALSE))</f>
        <v>5544.535765390312</v>
      </c>
      <c r="D4" s="103">
        <f>IF(ISNA(VLOOKUP($A4,'2021 MAEP summary '!$A$5:$K$151,7,FALSE)),0,VLOOKUP($A4,'2021 MAEP summary '!$A$5:$K$151,7,FALSE))</f>
        <v>5408.5833384458083</v>
      </c>
      <c r="E4" s="131">
        <f>C4-D4</f>
        <v>135.95242694450371</v>
      </c>
      <c r="G4" s="103">
        <f>IF(ISNA(VLOOKUP($A4,'2022 MAEP summary '!$A$5:$Q$150,16,FALSE)),0,VLOOKUP($A4,'2022 MAEP summary '!$A$5:$Q$150,16,FALSE))</f>
        <v>4245.6061641633178</v>
      </c>
      <c r="H4" s="103">
        <f>IF(ISNA(VLOOKUP($A4,'2021 MAEP summary '!$A$5:$K$151,10,FALSE)),0,VLOOKUP($A4,'2021 MAEP summary '!$A$5:$K$151,10,FALSE))</f>
        <v>4158.9722957478316</v>
      </c>
      <c r="I4" s="131">
        <f>G4-H4</f>
        <v>86.633868415486177</v>
      </c>
      <c r="K4" s="123">
        <f>IF(ISNA(VLOOKUP($A4,'FY22 MAEP ADA Amount Only'!$A$5:$Q$150,11,FALSE)),0,VLOOKUP($A4,'FY22 MAEP ADA Amount Only'!$A$5:$Q$150,11,FALSE))</f>
        <v>5544.535765390312</v>
      </c>
      <c r="L4" s="123">
        <f>IF(ISNA(VLOOKUP($A4,'FY21 MAEP ADA Amount Only'!$A$5:$M$1510,9,FALSE)),0,VLOOKUP($A4,'FY21 MAEP ADA Amount Only'!$A$5:$M$151,9,FALSE))</f>
        <v>5408.5833384458083</v>
      </c>
      <c r="M4" s="134">
        <f t="shared" ref="M4:M67" si="0">K4-L4</f>
        <v>135.95242694450371</v>
      </c>
      <c r="O4" s="123">
        <f>IF(ISNA(VLOOKUP($A4,'FY22 MAEP ADA Amount Only'!$A$5:$Q$150,16,FALSE)),0,VLOOKUP($A4,'FY22 MAEP ADA Amount Only'!$A$5:$Q$150,16,FALSE))</f>
        <v>4245.6061641633178</v>
      </c>
      <c r="P4" s="123">
        <f>IF(ISNA(VLOOKUP($A4,'FY21 MAEP ADA Amount Only'!$A$5:$M$1510,12,FALSE)),0,VLOOKUP($A4,'FY21 MAEP ADA Amount Only'!$A$5:$M$151,12,FALSE))</f>
        <v>4158.9722957478316</v>
      </c>
      <c r="Q4" s="134">
        <f t="shared" ref="Q4:Q67" si="1">O4-P4</f>
        <v>86.633868415486177</v>
      </c>
    </row>
    <row r="5" spans="1:18">
      <c r="A5" s="9">
        <v>220</v>
      </c>
      <c r="B5" s="21" t="s">
        <v>9</v>
      </c>
      <c r="C5" s="103">
        <f>IF(ISNA(VLOOKUP($A5,'2022 MAEP summary '!$A$5:$Q$150,11,FALSE)),0,VLOOKUP($A5,'2022 MAEP summary '!$A$5:$Q$150,11,FALSE))</f>
        <v>5541.8714386633146</v>
      </c>
      <c r="D5" s="103">
        <f>IF(ISNA(VLOOKUP($A5,'2021 MAEP summary '!$A$5:$K$151,7,FALSE)),0,VLOOKUP($A5,'2021 MAEP summary '!$A$5:$K$151,7,FALSE))</f>
        <v>5436.3685504416835</v>
      </c>
      <c r="E5" s="131">
        <f>C5-D5</f>
        <v>105.50288822163111</v>
      </c>
      <c r="G5" s="103">
        <f>IF(ISNA(VLOOKUP($A5,'2022 MAEP summary '!$A$5:$Q$150,16,FALSE)),0,VLOOKUP($A5,'2022 MAEP summary '!$A$5:$Q$150,16,FALSE))</f>
        <v>4495.1554184334727</v>
      </c>
      <c r="H5" s="103">
        <f>IF(ISNA(VLOOKUP($A5,'2021 MAEP summary '!$A$5:$K$151,10,FALSE)),0,VLOOKUP($A5,'2021 MAEP summary '!$A$5:$K$151,10,FALSE))</f>
        <v>4409.0618118389457</v>
      </c>
      <c r="I5" s="131">
        <f>G5-H5</f>
        <v>86.093606594527046</v>
      </c>
      <c r="K5" s="123">
        <f>IF(ISNA(VLOOKUP($A5,'FY22 MAEP ADA Amount Only'!$A$5:$Q$150,11,FALSE)),0,VLOOKUP($A5,'FY22 MAEP ADA Amount Only'!$A$5:$Q$150,11,FALSE))</f>
        <v>5541.8714386633146</v>
      </c>
      <c r="L5" s="123">
        <f>IF(ISNA(VLOOKUP($A5,'FY21 MAEP ADA Amount Only'!$A$5:$M$1510,9,FALSE)),0,VLOOKUP($A5,'FY21 MAEP ADA Amount Only'!$A$5:$M$151,9,FALSE))</f>
        <v>5436.3685504416835</v>
      </c>
      <c r="M5" s="134">
        <f t="shared" si="0"/>
        <v>105.50288822163111</v>
      </c>
      <c r="O5" s="123">
        <f>IF(ISNA(VLOOKUP($A5,'FY22 MAEP ADA Amount Only'!$A$5:$Q$150,16,FALSE)),0,VLOOKUP($A5,'FY22 MAEP ADA Amount Only'!$A$5:$Q$150,16,FALSE))</f>
        <v>4495.1554184334727</v>
      </c>
      <c r="P5" s="123">
        <f>IF(ISNA(VLOOKUP($A5,'FY21 MAEP ADA Amount Only'!$A$5:$M$1510,12,FALSE)),0,VLOOKUP($A5,'FY21 MAEP ADA Amount Only'!$A$5:$M$151,12,FALSE))</f>
        <v>4409.0618118389457</v>
      </c>
      <c r="Q5" s="134">
        <f t="shared" si="1"/>
        <v>86.093606594527046</v>
      </c>
    </row>
    <row r="6" spans="1:18" s="110" customFormat="1">
      <c r="A6" s="107">
        <v>300</v>
      </c>
      <c r="B6" s="108" t="s">
        <v>10</v>
      </c>
      <c r="C6" s="109">
        <f>IF(ISNA(VLOOKUP($A6,'2022 MAEP summary '!$A$5:$Q$150,11,FALSE)),0,VLOOKUP($A6,'2022 MAEP summary '!$A$5:$Q$150,11,FALSE))</f>
        <v>5509.1501832028925</v>
      </c>
      <c r="D6" s="109">
        <f>IF(ISNA(VLOOKUP($A6,'2021 MAEP summary '!$A$5:$K$151,7,FALSE)),0,VLOOKUP($A6,'2021 MAEP summary '!$A$5:$K$151,7,FALSE))</f>
        <v>5539.5022634799188</v>
      </c>
      <c r="E6" s="130">
        <f>C6-D6</f>
        <v>-30.352080277026289</v>
      </c>
      <c r="G6" s="109">
        <f>IF(ISNA(VLOOKUP($A6,'2022 MAEP summary '!$A$5:$Q$150,16,FALSE)),0,VLOOKUP($A6,'2022 MAEP summary '!$A$5:$Q$150,16,FALSE))</f>
        <v>4021.6800417646446</v>
      </c>
      <c r="H6" s="109">
        <f>IF(ISNA(VLOOKUP($A6,'2021 MAEP summary '!$A$5:$K$151,10,FALSE)),0,VLOOKUP($A6,'2021 MAEP summary '!$A$5:$K$151,10,FALSE))</f>
        <v>4043.8370951929719</v>
      </c>
      <c r="I6" s="130">
        <f>G6-H6</f>
        <v>-22.157053428327345</v>
      </c>
      <c r="J6" s="140" t="s">
        <v>188</v>
      </c>
      <c r="K6" s="109">
        <f>IF(ISNA(VLOOKUP($A6,'FY22 MAEP ADA Amount Only'!$A$5:$Q$150,11,FALSE)),0,VLOOKUP($A6,'FY22 MAEP ADA Amount Only'!$A$5:$Q$150,11,FALSE))</f>
        <v>5509.1501832028925</v>
      </c>
      <c r="L6" s="109">
        <f>IF(ISNA(VLOOKUP($A6,'FY21 MAEP ADA Amount Only'!$A$5:$M$1510,9,FALSE)),0,VLOOKUP($A6,'FY21 MAEP ADA Amount Only'!$A$5:$M$151,9,FALSE))</f>
        <v>5539.5022634799188</v>
      </c>
      <c r="M6" s="130">
        <f t="shared" si="0"/>
        <v>-30.352080277026289</v>
      </c>
      <c r="O6" s="109">
        <f>IF(ISNA(VLOOKUP($A6,'FY22 MAEP ADA Amount Only'!$A$5:$Q$150,16,FALSE)),0,VLOOKUP($A6,'FY22 MAEP ADA Amount Only'!$A$5:$Q$150,16,FALSE))</f>
        <v>4021.6800417646446</v>
      </c>
      <c r="P6" s="109">
        <f>IF(ISNA(VLOOKUP($A6,'FY21 MAEP ADA Amount Only'!$A$5:$M$1510,12,FALSE)),0,VLOOKUP($A6,'FY21 MAEP ADA Amount Only'!$A$5:$M$151,12,FALSE))</f>
        <v>4043.8370951929719</v>
      </c>
      <c r="Q6" s="130">
        <f t="shared" si="1"/>
        <v>-22.157053428327345</v>
      </c>
      <c r="R6" s="140" t="s">
        <v>188</v>
      </c>
    </row>
    <row r="7" spans="1:18" s="110" customFormat="1">
      <c r="A7" s="107">
        <v>400</v>
      </c>
      <c r="B7" s="108" t="s">
        <v>11</v>
      </c>
      <c r="C7" s="109">
        <f>IF(ISNA(VLOOKUP($A7,'2022 MAEP summary '!$A$5:$Q$150,11,FALSE)),0,VLOOKUP($A7,'2022 MAEP summary '!$A$5:$Q$150,11,FALSE))</f>
        <v>5545.9915243564237</v>
      </c>
      <c r="D7" s="109">
        <f>IF(ISNA(VLOOKUP($A7,'2021 MAEP summary '!$A$5:$K$151,7,FALSE)),0,VLOOKUP($A7,'2021 MAEP summary '!$A$5:$K$151,7,FALSE))</f>
        <v>5485.4182343088951</v>
      </c>
      <c r="E7" s="130">
        <f>C7-D7</f>
        <v>60.573290047528644</v>
      </c>
      <c r="G7" s="109">
        <f>IF(ISNA(VLOOKUP($A7,'2022 MAEP summary '!$A$5:$Q$150,16,FALSE)),0,VLOOKUP($A7,'2022 MAEP summary '!$A$5:$Q$150,16,FALSE))</f>
        <v>4066.8070498221805</v>
      </c>
      <c r="H7" s="109">
        <f>IF(ISNA(VLOOKUP($A7,'2021 MAEP summary '!$A$5:$K$151,10,FALSE)),0,VLOOKUP($A7,'2021 MAEP summary '!$A$5:$K$151,10,FALSE))</f>
        <v>4004.3551248001563</v>
      </c>
      <c r="I7" s="130">
        <f>G7-H7</f>
        <v>62.45192502202417</v>
      </c>
      <c r="J7" s="140" t="s">
        <v>190</v>
      </c>
      <c r="K7" s="109">
        <f>IF(ISNA(VLOOKUP($A7,'FY22 MAEP ADA Amount Only'!$A$5:$Q$150,11,FALSE)),0,VLOOKUP($A7,'FY22 MAEP ADA Amount Only'!$A$5:$Q$150,11,FALSE))</f>
        <v>5545.9915243564237</v>
      </c>
      <c r="L7" s="109">
        <f>IF(ISNA(VLOOKUP($A7,'FY21 MAEP ADA Amount Only'!$A$5:$M$1510,9,FALSE)),0,VLOOKUP($A7,'FY21 MAEP ADA Amount Only'!$A$5:$M$151,9,FALSE))</f>
        <v>5485.4182343088951</v>
      </c>
      <c r="M7" s="130">
        <f t="shared" si="0"/>
        <v>60.573290047528644</v>
      </c>
      <c r="O7" s="109">
        <f>IF(ISNA(VLOOKUP($A7,'FY22 MAEP ADA Amount Only'!$A$5:$Q$150,16,FALSE)),0,VLOOKUP($A7,'FY22 MAEP ADA Amount Only'!$A$5:$Q$150,16,FALSE))</f>
        <v>4066.8070498221805</v>
      </c>
      <c r="P7" s="109">
        <f>IF(ISNA(VLOOKUP($A7,'FY21 MAEP ADA Amount Only'!$A$5:$M$1510,12,FALSE)),0,VLOOKUP($A7,'FY21 MAEP ADA Amount Only'!$A$5:$M$151,12,FALSE))</f>
        <v>4004.3551248001563</v>
      </c>
      <c r="Q7" s="130">
        <f t="shared" si="1"/>
        <v>62.45192502202417</v>
      </c>
      <c r="R7" s="140" t="s">
        <v>190</v>
      </c>
    </row>
    <row r="8" spans="1:18" s="110" customFormat="1">
      <c r="A8" s="107">
        <v>420</v>
      </c>
      <c r="B8" s="108" t="s">
        <v>12</v>
      </c>
      <c r="C8" s="109">
        <f>IF(ISNA(VLOOKUP($A8,'2022 MAEP summary '!$A$5:$Q$150,11,FALSE)),0,VLOOKUP($A8,'2022 MAEP summary '!$A$5:$Q$150,11,FALSE))</f>
        <v>5545.0062163375678</v>
      </c>
      <c r="D8" s="109">
        <f>IF(ISNA(VLOOKUP($A8,'2021 MAEP summary '!$A$5:$K$151,7,FALSE)),0,VLOOKUP($A8,'2021 MAEP summary '!$A$5:$K$151,7,FALSE))</f>
        <v>5457.3960957065738</v>
      </c>
      <c r="E8" s="130">
        <f>C8-D8</f>
        <v>87.610120630994061</v>
      </c>
      <c r="G8" s="109">
        <f>IF(ISNA(VLOOKUP($A8,'2022 MAEP summary '!$A$5:$Q$150,16,FALSE)),0,VLOOKUP($A8,'2022 MAEP summary '!$A$5:$Q$150,16,FALSE))</f>
        <v>4346.8014413857099</v>
      </c>
      <c r="H8" s="109">
        <f>IF(ISNA(VLOOKUP($A8,'2021 MAEP summary '!$A$5:$K$151,10,FALSE)),0,VLOOKUP($A8,'2021 MAEP summary '!$A$5:$K$151,10,FALSE))</f>
        <v>4281.5189801742117</v>
      </c>
      <c r="I8" s="130">
        <f>G8-H8</f>
        <v>65.28246121149823</v>
      </c>
      <c r="J8" s="140" t="s">
        <v>190</v>
      </c>
      <c r="K8" s="109">
        <f>IF(ISNA(VLOOKUP($A8,'FY22 MAEP ADA Amount Only'!$A$5:$Q$150,11,FALSE)),0,VLOOKUP($A8,'FY22 MAEP ADA Amount Only'!$A$5:$Q$150,11,FALSE))</f>
        <v>5545.0062163375678</v>
      </c>
      <c r="L8" s="109">
        <f>IF(ISNA(VLOOKUP($A8,'FY21 MAEP ADA Amount Only'!$A$5:$M$1510,9,FALSE)),0,VLOOKUP($A8,'FY21 MAEP ADA Amount Only'!$A$5:$M$151,9,FALSE))</f>
        <v>5457.3960957065738</v>
      </c>
      <c r="M8" s="130">
        <f t="shared" si="0"/>
        <v>87.610120630994061</v>
      </c>
      <c r="O8" s="109">
        <f>IF(ISNA(VLOOKUP($A8,'FY22 MAEP ADA Amount Only'!$A$5:$Q$150,16,FALSE)),0,VLOOKUP($A8,'FY22 MAEP ADA Amount Only'!$A$5:$Q$150,16,FALSE))</f>
        <v>4346.8014413857099</v>
      </c>
      <c r="P8" s="109">
        <f>IF(ISNA(VLOOKUP($A8,'FY21 MAEP ADA Amount Only'!$A$5:$M$1510,12,FALSE)),0,VLOOKUP($A8,'FY21 MAEP ADA Amount Only'!$A$5:$M$151,12,FALSE))</f>
        <v>4281.5189801742117</v>
      </c>
      <c r="Q8" s="130">
        <f t="shared" si="1"/>
        <v>65.28246121149823</v>
      </c>
      <c r="R8" s="140" t="s">
        <v>190</v>
      </c>
    </row>
    <row r="9" spans="1:18" s="110" customFormat="1">
      <c r="A9" s="107">
        <v>500</v>
      </c>
      <c r="B9" s="108" t="s">
        <v>13</v>
      </c>
      <c r="C9" s="109">
        <f>IF(ISNA(VLOOKUP($A9,'2022 MAEP summary '!$A$5:$Q$150,11,FALSE)),0,VLOOKUP($A9,'2022 MAEP summary '!$A$5:$Q$150,11,FALSE))</f>
        <v>5523.8641003953608</v>
      </c>
      <c r="D9" s="109">
        <f>IF(ISNA(VLOOKUP($A9,'2021 MAEP summary '!$A$5:$K$151,7,FALSE)),0,VLOOKUP($A9,'2021 MAEP summary '!$A$5:$K$151,7,FALSE))</f>
        <v>5474.4857240693927</v>
      </c>
      <c r="E9" s="130">
        <f>C9-D9</f>
        <v>49.37837632596802</v>
      </c>
      <c r="G9" s="109">
        <f>IF(ISNA(VLOOKUP($A9,'2022 MAEP summary '!$A$5:$Q$150,16,FALSE)),0,VLOOKUP($A9,'2022 MAEP summary '!$A$5:$Q$150,16,FALSE))</f>
        <v>4330.9772172532248</v>
      </c>
      <c r="H9" s="109">
        <f>IF(ISNA(VLOOKUP($A9,'2021 MAEP summary '!$A$5:$K$151,10,FALSE)),0,VLOOKUP($A9,'2021 MAEP summary '!$A$5:$K$151,10,FALSE))</f>
        <v>4328.3254501263855</v>
      </c>
      <c r="I9" s="130">
        <f>G9-H9</f>
        <v>2.6517671268393315</v>
      </c>
      <c r="J9" s="140" t="s">
        <v>190</v>
      </c>
      <c r="K9" s="109">
        <f>IF(ISNA(VLOOKUP($A9,'FY22 MAEP ADA Amount Only'!$A$5:$Q$150,11,FALSE)),0,VLOOKUP($A9,'FY22 MAEP ADA Amount Only'!$A$5:$Q$150,11,FALSE))</f>
        <v>5523.8641003953608</v>
      </c>
      <c r="L9" s="109">
        <f>IF(ISNA(VLOOKUP($A9,'FY21 MAEP ADA Amount Only'!$A$5:$M$1510,9,FALSE)),0,VLOOKUP($A9,'FY21 MAEP ADA Amount Only'!$A$5:$M$151,9,FALSE))</f>
        <v>5474.4857240693927</v>
      </c>
      <c r="M9" s="130">
        <f t="shared" si="0"/>
        <v>49.37837632596802</v>
      </c>
      <c r="O9" s="109">
        <f>IF(ISNA(VLOOKUP($A9,'FY22 MAEP ADA Amount Only'!$A$5:$Q$150,16,FALSE)),0,VLOOKUP($A9,'FY22 MAEP ADA Amount Only'!$A$5:$Q$150,16,FALSE))</f>
        <v>4330.9772172532248</v>
      </c>
      <c r="P9" s="109">
        <f>IF(ISNA(VLOOKUP($A9,'FY21 MAEP ADA Amount Only'!$A$5:$M$1510,12,FALSE)),0,VLOOKUP($A9,'FY21 MAEP ADA Amount Only'!$A$5:$M$151,12,FALSE))</f>
        <v>4328.3254501263855</v>
      </c>
      <c r="Q9" s="130">
        <f t="shared" si="1"/>
        <v>2.6517671268393315</v>
      </c>
      <c r="R9" s="140" t="s">
        <v>190</v>
      </c>
    </row>
    <row r="10" spans="1:18" s="110" customFormat="1">
      <c r="A10" s="107">
        <v>614</v>
      </c>
      <c r="B10" s="108" t="s">
        <v>14</v>
      </c>
      <c r="C10" s="109">
        <f>IF(ISNA(VLOOKUP($A10,'2022 MAEP summary '!$A$5:$Q$150,11,FALSE)),0,VLOOKUP($A10,'2022 MAEP summary '!$A$5:$Q$150,11,FALSE))</f>
        <v>5515.7617856818079</v>
      </c>
      <c r="D10" s="109">
        <f>IF(ISNA(VLOOKUP($A10,'2021 MAEP summary '!$A$5:$K$151,7,FALSE)),0,VLOOKUP($A10,'2021 MAEP summary '!$A$5:$K$151,7,FALSE))</f>
        <v>5550.5884817191263</v>
      </c>
      <c r="E10" s="130">
        <f>C10-D10</f>
        <v>-34.82669603731847</v>
      </c>
      <c r="G10" s="109">
        <f>IF(ISNA(VLOOKUP($A10,'2022 MAEP summary '!$A$5:$Q$150,16,FALSE)),0,VLOOKUP($A10,'2022 MAEP summary '!$A$5:$Q$150,16,FALSE))</f>
        <v>4026.5061155964236</v>
      </c>
      <c r="H10" s="109">
        <f>IF(ISNA(VLOOKUP($A10,'2021 MAEP summary '!$A$5:$K$151,10,FALSE)),0,VLOOKUP($A10,'2021 MAEP summary '!$A$5:$K$151,10,FALSE))</f>
        <v>4051.9296280840031</v>
      </c>
      <c r="I10" s="130">
        <f>G10-H10</f>
        <v>-25.423512487579501</v>
      </c>
      <c r="J10" s="140" t="s">
        <v>188</v>
      </c>
      <c r="K10" s="109">
        <f>IF(ISNA(VLOOKUP($A10,'FY22 MAEP ADA Amount Only'!$A$5:$Q$150,11,FALSE)),0,VLOOKUP($A10,'FY22 MAEP ADA Amount Only'!$A$5:$Q$150,11,FALSE))</f>
        <v>5515.7617856818079</v>
      </c>
      <c r="L10" s="109">
        <f>IF(ISNA(VLOOKUP($A10,'FY21 MAEP ADA Amount Only'!$A$5:$M$1510,9,FALSE)),0,VLOOKUP($A10,'FY21 MAEP ADA Amount Only'!$A$5:$M$151,9,FALSE))</f>
        <v>5550.5884817191263</v>
      </c>
      <c r="M10" s="130">
        <f t="shared" si="0"/>
        <v>-34.82669603731847</v>
      </c>
      <c r="O10" s="109">
        <f>IF(ISNA(VLOOKUP($A10,'FY22 MAEP ADA Amount Only'!$A$5:$Q$150,16,FALSE)),0,VLOOKUP($A10,'FY22 MAEP ADA Amount Only'!$A$5:$Q$150,16,FALSE))</f>
        <v>4026.5061155964236</v>
      </c>
      <c r="P10" s="109">
        <f>IF(ISNA(VLOOKUP($A10,'FY21 MAEP ADA Amount Only'!$A$5:$M$1510,12,FALSE)),0,VLOOKUP($A10,'FY21 MAEP ADA Amount Only'!$A$5:$M$151,12,FALSE))</f>
        <v>4051.9296280840031</v>
      </c>
      <c r="Q10" s="130">
        <f t="shared" si="1"/>
        <v>-25.423512487579501</v>
      </c>
      <c r="R10" s="140" t="s">
        <v>188</v>
      </c>
    </row>
    <row r="11" spans="1:18" s="110" customFormat="1">
      <c r="A11" s="107">
        <v>617</v>
      </c>
      <c r="B11" s="108" t="s">
        <v>15</v>
      </c>
      <c r="C11" s="109">
        <f>IF(ISNA(VLOOKUP($A11,'2022 MAEP summary '!$A$5:$Q$150,11,FALSE)),0,VLOOKUP($A11,'2022 MAEP summary '!$A$5:$Q$150,11,FALSE))</f>
        <v>5515.0764267110335</v>
      </c>
      <c r="D11" s="109">
        <f>IF(ISNA(VLOOKUP($A11,'2021 MAEP summary '!$A$5:$K$151,7,FALSE)),0,VLOOKUP($A11,'2021 MAEP summary '!$A$5:$K$151,7,FALSE))</f>
        <v>5531.2984207446507</v>
      </c>
      <c r="E11" s="130">
        <f>C11-D11</f>
        <v>-16.221994033617193</v>
      </c>
      <c r="G11" s="109">
        <f>IF(ISNA(VLOOKUP($A11,'2022 MAEP summary '!$A$5:$Q$150,16,FALSE)),0,VLOOKUP($A11,'2022 MAEP summary '!$A$5:$Q$150,16,FALSE))</f>
        <v>4508.2960507142452</v>
      </c>
      <c r="H11" s="109">
        <f>IF(ISNA(VLOOKUP($A11,'2021 MAEP summary '!$A$5:$K$151,10,FALSE)),0,VLOOKUP($A11,'2021 MAEP summary '!$A$5:$K$151,10,FALSE))</f>
        <v>4540.7381279329929</v>
      </c>
      <c r="I11" s="130">
        <f>G11-H11</f>
        <v>-32.442077218747727</v>
      </c>
      <c r="J11" s="140" t="s">
        <v>188</v>
      </c>
      <c r="K11" s="109">
        <f>IF(ISNA(VLOOKUP($A11,'FY22 MAEP ADA Amount Only'!$A$5:$Q$150,11,FALSE)),0,VLOOKUP($A11,'FY22 MAEP ADA Amount Only'!$A$5:$Q$150,11,FALSE))</f>
        <v>5515.0764267110335</v>
      </c>
      <c r="L11" s="109">
        <f>IF(ISNA(VLOOKUP($A11,'FY21 MAEP ADA Amount Only'!$A$5:$M$1510,9,FALSE)),0,VLOOKUP($A11,'FY21 MAEP ADA Amount Only'!$A$5:$M$151,9,FALSE))</f>
        <v>5531.2984207446507</v>
      </c>
      <c r="M11" s="130">
        <f t="shared" si="0"/>
        <v>-16.221994033617193</v>
      </c>
      <c r="O11" s="109">
        <f>IF(ISNA(VLOOKUP($A11,'FY22 MAEP ADA Amount Only'!$A$5:$Q$150,16,FALSE)),0,VLOOKUP($A11,'FY22 MAEP ADA Amount Only'!$A$5:$Q$150,16,FALSE))</f>
        <v>4508.2960507142452</v>
      </c>
      <c r="P11" s="109">
        <f>IF(ISNA(VLOOKUP($A11,'FY21 MAEP ADA Amount Only'!$A$5:$M$1510,12,FALSE)),0,VLOOKUP($A11,'FY21 MAEP ADA Amount Only'!$A$5:$M$151,12,FALSE))</f>
        <v>4540.7381279329929</v>
      </c>
      <c r="Q11" s="130">
        <f t="shared" si="1"/>
        <v>-32.442077218747727</v>
      </c>
      <c r="R11" s="140" t="s">
        <v>188</v>
      </c>
    </row>
    <row r="12" spans="1:18" s="110" customFormat="1">
      <c r="A12" s="107">
        <v>618</v>
      </c>
      <c r="B12" s="108" t="s">
        <v>16</v>
      </c>
      <c r="C12" s="109">
        <f>IF(ISNA(VLOOKUP($A12,'2022 MAEP summary '!$A$5:$Q$150,11,FALSE)),0,VLOOKUP($A12,'2022 MAEP summary '!$A$5:$Q$150,11,FALSE))</f>
        <v>5510.1225633908707</v>
      </c>
      <c r="D12" s="109">
        <f>IF(ISNA(VLOOKUP($A12,'2021 MAEP summary '!$A$5:$K$151,7,FALSE)),0,VLOOKUP($A12,'2021 MAEP summary '!$A$5:$K$151,7,FALSE))</f>
        <v>5535.0231408718118</v>
      </c>
      <c r="E12" s="130">
        <f>C12-D12</f>
        <v>-24.900577480941138</v>
      </c>
      <c r="G12" s="109">
        <f>IF(ISNA(VLOOKUP($A12,'2022 MAEP summary '!$A$5:$Q$150,16,FALSE)),0,VLOOKUP($A12,'2022 MAEP summary '!$A$5:$Q$150,16,FALSE))</f>
        <v>4157.3344724896651</v>
      </c>
      <c r="H12" s="109">
        <f>IF(ISNA(VLOOKUP($A12,'2021 MAEP summary '!$A$5:$K$151,10,FALSE)),0,VLOOKUP($A12,'2021 MAEP summary '!$A$5:$K$151,10,FALSE))</f>
        <v>4040.5673097792046</v>
      </c>
      <c r="I12" s="130">
        <f>G12-H12</f>
        <v>116.76716271046052</v>
      </c>
      <c r="J12" s="140" t="s">
        <v>187</v>
      </c>
      <c r="K12" s="109">
        <f>IF(ISNA(VLOOKUP($A12,'FY22 MAEP ADA Amount Only'!$A$5:$Q$150,11,FALSE)),0,VLOOKUP($A12,'FY22 MAEP ADA Amount Only'!$A$5:$Q$150,11,FALSE))</f>
        <v>5510.1225633908707</v>
      </c>
      <c r="L12" s="109">
        <f>IF(ISNA(VLOOKUP($A12,'FY21 MAEP ADA Amount Only'!$A$5:$M$1510,9,FALSE)),0,VLOOKUP($A12,'FY21 MAEP ADA Amount Only'!$A$5:$M$151,9,FALSE))</f>
        <v>5535.0231408718118</v>
      </c>
      <c r="M12" s="130">
        <f t="shared" si="0"/>
        <v>-24.900577480941138</v>
      </c>
      <c r="O12" s="109">
        <f>IF(ISNA(VLOOKUP($A12,'FY22 MAEP ADA Amount Only'!$A$5:$Q$150,16,FALSE)),0,VLOOKUP($A12,'FY22 MAEP ADA Amount Only'!$A$5:$Q$150,16,FALSE))</f>
        <v>4157.3344724896651</v>
      </c>
      <c r="P12" s="109">
        <f>IF(ISNA(VLOOKUP($A12,'FY21 MAEP ADA Amount Only'!$A$5:$M$1510,12,FALSE)),0,VLOOKUP($A12,'FY21 MAEP ADA Amount Only'!$A$5:$M$151,12,FALSE))</f>
        <v>4040.5673097792046</v>
      </c>
      <c r="Q12" s="130">
        <f t="shared" si="1"/>
        <v>116.76716271046052</v>
      </c>
      <c r="R12" s="140" t="s">
        <v>187</v>
      </c>
    </row>
    <row r="13" spans="1:18">
      <c r="A13" s="9">
        <v>700</v>
      </c>
      <c r="B13" s="21" t="s">
        <v>17</v>
      </c>
      <c r="C13" s="103">
        <f>IF(ISNA(VLOOKUP($A13,'2022 MAEP summary '!$A$5:$Q$150,11,FALSE)),0,VLOOKUP($A13,'2022 MAEP summary '!$A$5:$Q$150,11,FALSE))</f>
        <v>5531.063385636241</v>
      </c>
      <c r="D13" s="103">
        <f>IF(ISNA(VLOOKUP($A13,'2021 MAEP summary '!$A$5:$K$151,7,FALSE)),0,VLOOKUP($A13,'2021 MAEP summary '!$A$5:$K$151,7,FALSE))</f>
        <v>5458.2460879270329</v>
      </c>
      <c r="E13" s="131">
        <f>C13-D13</f>
        <v>72.817297709208106</v>
      </c>
      <c r="G13" s="103">
        <f>IF(ISNA(VLOOKUP($A13,'2022 MAEP summary '!$A$5:$Q$150,16,FALSE)),0,VLOOKUP($A13,'2022 MAEP summary '!$A$5:$Q$150,16,FALSE))</f>
        <v>4497.902703510048</v>
      </c>
      <c r="H13" s="103">
        <f>IF(ISNA(VLOOKUP($A13,'2021 MAEP summary '!$A$5:$K$151,10,FALSE)),0,VLOOKUP($A13,'2021 MAEP summary '!$A$5:$K$151,10,FALSE))</f>
        <v>4420.7796053365846</v>
      </c>
      <c r="I13" s="131">
        <f>G13-H13</f>
        <v>77.123098173463404</v>
      </c>
      <c r="K13" s="123">
        <f>IF(ISNA(VLOOKUP($A13,'FY22 MAEP ADA Amount Only'!$A$5:$Q$150,11,FALSE)),0,VLOOKUP($A13,'FY22 MAEP ADA Amount Only'!$A$5:$Q$150,11,FALSE))</f>
        <v>5531.063385636241</v>
      </c>
      <c r="L13" s="123">
        <f>IF(ISNA(VLOOKUP($A13,'FY21 MAEP ADA Amount Only'!$A$5:$M$1510,9,FALSE)),0,VLOOKUP($A13,'FY21 MAEP ADA Amount Only'!$A$5:$M$151,9,FALSE))</f>
        <v>5458.2460879270329</v>
      </c>
      <c r="M13" s="134">
        <f t="shared" si="0"/>
        <v>72.817297709208106</v>
      </c>
      <c r="O13" s="123">
        <f>IF(ISNA(VLOOKUP($A13,'FY22 MAEP ADA Amount Only'!$A$5:$Q$150,16,FALSE)),0,VLOOKUP($A13,'FY22 MAEP ADA Amount Only'!$A$5:$Q$150,16,FALSE))</f>
        <v>4497.902703510048</v>
      </c>
      <c r="P13" s="123">
        <f>IF(ISNA(VLOOKUP($A13,'FY21 MAEP ADA Amount Only'!$A$5:$M$1510,12,FALSE)),0,VLOOKUP($A13,'FY21 MAEP ADA Amount Only'!$A$5:$M$151,12,FALSE))</f>
        <v>4420.7796053365846</v>
      </c>
      <c r="Q13" s="134">
        <f t="shared" si="1"/>
        <v>77.123098173463404</v>
      </c>
    </row>
    <row r="14" spans="1:18">
      <c r="A14" s="9">
        <v>800</v>
      </c>
      <c r="B14" s="21" t="s">
        <v>18</v>
      </c>
      <c r="C14" s="103">
        <f>IF(ISNA(VLOOKUP($A14,'2022 MAEP summary '!$A$5:$Q$150,11,FALSE)),0,VLOOKUP($A14,'2022 MAEP summary '!$A$5:$Q$150,11,FALSE))</f>
        <v>5519.3684427453127</v>
      </c>
      <c r="D14" s="103">
        <f>IF(ISNA(VLOOKUP($A14,'2021 MAEP summary '!$A$5:$K$151,7,FALSE)),0,VLOOKUP($A14,'2021 MAEP summary '!$A$5:$K$151,7,FALSE))</f>
        <v>5501.7257533830925</v>
      </c>
      <c r="E14" s="131">
        <f>C14-D14</f>
        <v>17.642689362220153</v>
      </c>
      <c r="G14" s="103">
        <f>IF(ISNA(VLOOKUP($A14,'2022 MAEP summary '!$A$5:$Q$150,16,FALSE)),0,VLOOKUP($A14,'2022 MAEP summary '!$A$5:$Q$150,16,FALSE))</f>
        <v>4166.0780171126889</v>
      </c>
      <c r="H14" s="103">
        <f>IF(ISNA(VLOOKUP($A14,'2021 MAEP summary '!$A$5:$K$151,10,FALSE)),0,VLOOKUP($A14,'2021 MAEP summary '!$A$5:$K$151,10,FALSE))</f>
        <v>4016.259307724983</v>
      </c>
      <c r="I14" s="131">
        <f>G14-H14</f>
        <v>149.81870938770589</v>
      </c>
      <c r="K14" s="123">
        <f>IF(ISNA(VLOOKUP($A14,'FY22 MAEP ADA Amount Only'!$A$5:$Q$150,11,FALSE)),0,VLOOKUP($A14,'FY22 MAEP ADA Amount Only'!$A$5:$Q$150,11,FALSE))</f>
        <v>5519.3684427453127</v>
      </c>
      <c r="L14" s="123">
        <f>IF(ISNA(VLOOKUP($A14,'FY21 MAEP ADA Amount Only'!$A$5:$M$1510,9,FALSE)),0,VLOOKUP($A14,'FY21 MAEP ADA Amount Only'!$A$5:$M$151,9,FALSE))</f>
        <v>5501.7257533830925</v>
      </c>
      <c r="M14" s="134">
        <f t="shared" si="0"/>
        <v>17.642689362220153</v>
      </c>
      <c r="O14" s="123">
        <f>IF(ISNA(VLOOKUP($A14,'FY22 MAEP ADA Amount Only'!$A$5:$Q$150,16,FALSE)),0,VLOOKUP($A14,'FY22 MAEP ADA Amount Only'!$A$5:$Q$150,16,FALSE))</f>
        <v>4166.0780171126889</v>
      </c>
      <c r="P14" s="123">
        <f>IF(ISNA(VLOOKUP($A14,'FY21 MAEP ADA Amount Only'!$A$5:$M$1510,12,FALSE)),0,VLOOKUP($A14,'FY21 MAEP ADA Amount Only'!$A$5:$M$151,12,FALSE))</f>
        <v>4016.259307724983</v>
      </c>
      <c r="Q14" s="134">
        <f t="shared" si="1"/>
        <v>149.81870938770589</v>
      </c>
    </row>
    <row r="15" spans="1:18">
      <c r="A15" s="126">
        <v>900</v>
      </c>
      <c r="B15" s="127" t="s">
        <v>186</v>
      </c>
      <c r="C15" s="128">
        <f>IF(ISNA(VLOOKUP($A15,'2022 MAEP summary '!$A$5:$Q$150,11,FALSE)),0,VLOOKUP($A15,'2022 MAEP summary '!$A$5:$Q$150,11,FALSE))</f>
        <v>0</v>
      </c>
      <c r="D15" s="128">
        <f>IF(ISNA(VLOOKUP($A15,'2021 MAEP summary '!$A$5:$K$151,7,FALSE)),0,VLOOKUP($A15,'2021 MAEP summary '!$A$5:$K$151,7,FALSE))</f>
        <v>5556.221654458026</v>
      </c>
      <c r="E15" s="132">
        <f>C15-D15</f>
        <v>-5556.221654458026</v>
      </c>
      <c r="F15" s="129"/>
      <c r="G15" s="128">
        <f>IF(ISNA(VLOOKUP($A15,'2022 MAEP summary '!$A$5:$Q$150,16,FALSE)),0,VLOOKUP($A15,'2022 MAEP summary '!$A$5:$Q$150,16,FALSE))</f>
        <v>0</v>
      </c>
      <c r="H15" s="128">
        <f>IF(ISNA(VLOOKUP($A15,'2021 MAEP summary '!$A$5:$K$151,10,FALSE)),0,VLOOKUP($A15,'2021 MAEP summary '!$A$5:$K$151,10,FALSE))</f>
        <v>4908.8912419108392</v>
      </c>
      <c r="I15" s="132">
        <f>G15-H15</f>
        <v>-4908.8912419108392</v>
      </c>
      <c r="J15" s="140" t="s">
        <v>191</v>
      </c>
      <c r="K15" s="123">
        <f>IF(ISNA(VLOOKUP($A15,'FY22 MAEP ADA Amount Only'!$A$5:$Q$150,11,FALSE)),0,VLOOKUP($A15,'FY22 MAEP ADA Amount Only'!$A$5:$Q$150,11,FALSE))</f>
        <v>0</v>
      </c>
      <c r="L15" s="123">
        <f>IF(ISNA(VLOOKUP($A15,'FY21 MAEP ADA Amount Only'!$A$5:$M$1510,9,FALSE)),0,VLOOKUP($A15,'FY21 MAEP ADA Amount Only'!$A$5:$M$151,9,FALSE))</f>
        <v>5556.221654458026</v>
      </c>
      <c r="M15" s="134">
        <f t="shared" si="0"/>
        <v>-5556.221654458026</v>
      </c>
      <c r="O15" s="123">
        <f>IF(ISNA(VLOOKUP($A15,'FY22 MAEP ADA Amount Only'!$A$5:$Q$150,16,FALSE)),0,VLOOKUP($A15,'FY22 MAEP ADA Amount Only'!$A$5:$Q$150,16,FALSE))</f>
        <v>0</v>
      </c>
      <c r="P15" s="123">
        <f>IF(ISNA(VLOOKUP($A15,'FY21 MAEP ADA Amount Only'!$A$5:$M$1510,12,FALSE)),0,VLOOKUP($A15,'FY21 MAEP ADA Amount Only'!$A$5:$M$151,12,FALSE))</f>
        <v>4908.8912419108392</v>
      </c>
      <c r="Q15" s="134">
        <f t="shared" si="1"/>
        <v>-4908.8912419108392</v>
      </c>
    </row>
    <row r="16" spans="1:18" s="110" customFormat="1">
      <c r="A16" s="107">
        <v>911</v>
      </c>
      <c r="B16" s="108" t="s">
        <v>164</v>
      </c>
      <c r="C16" s="109">
        <f>IF(ISNA(VLOOKUP($A16,'2022 MAEP summary '!$A$5:$Q$150,11,FALSE)),0,VLOOKUP($A16,'2022 MAEP summary '!$A$5:$Q$150,11,FALSE))</f>
        <v>5534.3033669430606</v>
      </c>
      <c r="D16" s="109">
        <f>IF(ISNA(VLOOKUP($A16,'2021 MAEP summary '!$A$5:$K$151,7,FALSE)),0,VLOOKUP($A16,'2021 MAEP summary '!$A$5:$K$151,7,FALSE))</f>
        <v>0</v>
      </c>
      <c r="E16" s="130">
        <f>C16-D16</f>
        <v>5534.3033669430606</v>
      </c>
      <c r="G16" s="109">
        <f>IF(ISNA(VLOOKUP($A16,'2022 MAEP summary '!$A$5:$Q$150,16,FALSE)),0,VLOOKUP($A16,'2022 MAEP summary '!$A$5:$Q$150,16,FALSE))</f>
        <v>4692.7201087842423</v>
      </c>
      <c r="H16" s="109">
        <f>IF(ISNA(VLOOKUP($A16,'2021 MAEP summary '!$A$5:$K$151,10,FALSE)),0,VLOOKUP($A16,'2021 MAEP summary '!$A$5:$K$151,10,FALSE))</f>
        <v>0</v>
      </c>
      <c r="I16" s="130">
        <f>G16-H16</f>
        <v>4692.7201087842423</v>
      </c>
      <c r="J16" s="140" t="s">
        <v>191</v>
      </c>
      <c r="K16" s="109">
        <f>IF(ISNA(VLOOKUP($A16,'FY22 MAEP ADA Amount Only'!$A$5:$Q$150,11,FALSE)),0,VLOOKUP($A16,'FY22 MAEP ADA Amount Only'!$A$5:$Q$150,11,FALSE))</f>
        <v>5534.3033669430606</v>
      </c>
      <c r="L16" s="109">
        <f>IF(ISNA(VLOOKUP($A16,'FY21 MAEP ADA Amount Only'!$A$5:$M$1510,9,FALSE)),0,VLOOKUP($A16,'FY21 MAEP ADA Amount Only'!$A$5:$M$151,9,FALSE))</f>
        <v>0</v>
      </c>
      <c r="M16" s="130">
        <f t="shared" si="0"/>
        <v>5534.3033669430606</v>
      </c>
      <c r="O16" s="109">
        <f>IF(ISNA(VLOOKUP($A16,'FY22 MAEP ADA Amount Only'!$A$5:$Q$150,16,FALSE)),0,VLOOKUP($A16,'FY22 MAEP ADA Amount Only'!$A$5:$Q$150,16,FALSE))</f>
        <v>4692.7201087842423</v>
      </c>
      <c r="P16" s="109">
        <f>IF(ISNA(VLOOKUP($A16,'FY21 MAEP ADA Amount Only'!$A$5:$M$1510,12,FALSE)),0,VLOOKUP($A16,'FY21 MAEP ADA Amount Only'!$A$5:$M$151,12,FALSE))</f>
        <v>0</v>
      </c>
      <c r="Q16" s="130">
        <f t="shared" si="1"/>
        <v>4692.7201087842423</v>
      </c>
      <c r="R16" s="140" t="s">
        <v>191</v>
      </c>
    </row>
    <row r="17" spans="1:18" s="110" customFormat="1">
      <c r="A17" s="107">
        <v>921</v>
      </c>
      <c r="B17" s="108" t="s">
        <v>21</v>
      </c>
      <c r="C17" s="109">
        <f>IF(ISNA(VLOOKUP($A17,'2022 MAEP summary '!$A$5:$Q$150,11,FALSE)),0,VLOOKUP($A17,'2022 MAEP summary '!$A$5:$Q$150,11,FALSE))</f>
        <v>5518.9060786018126</v>
      </c>
      <c r="D17" s="109">
        <f>IF(ISNA(VLOOKUP($A17,'2021 MAEP summary '!$A$5:$K$151,7,FALSE)),0,VLOOKUP($A17,'2021 MAEP summary '!$A$5:$K$151,7,FALSE))</f>
        <v>5530.9315487331232</v>
      </c>
      <c r="E17" s="130">
        <f>C17-D17</f>
        <v>-12.025470131310612</v>
      </c>
      <c r="G17" s="109">
        <f>IF(ISNA(VLOOKUP($A17,'2022 MAEP summary '!$A$5:$Q$150,16,FALSE)),0,VLOOKUP($A17,'2022 MAEP summary '!$A$5:$Q$150,16,FALSE))</f>
        <v>4387.0120536341774</v>
      </c>
      <c r="H17" s="109">
        <f>IF(ISNA(VLOOKUP($A17,'2021 MAEP summary '!$A$5:$K$151,10,FALSE)),0,VLOOKUP($A17,'2021 MAEP summary '!$A$5:$K$151,10,FALSE))</f>
        <v>4348.1715777695572</v>
      </c>
      <c r="I17" s="130">
        <f>G17-H17</f>
        <v>38.840475864620203</v>
      </c>
      <c r="J17" s="140" t="s">
        <v>187</v>
      </c>
      <c r="K17" s="109">
        <f>IF(ISNA(VLOOKUP($A17,'FY22 MAEP ADA Amount Only'!$A$5:$Q$150,11,FALSE)),0,VLOOKUP($A17,'FY22 MAEP ADA Amount Only'!$A$5:$Q$150,11,FALSE))</f>
        <v>5518.9060786018126</v>
      </c>
      <c r="L17" s="109">
        <f>IF(ISNA(VLOOKUP($A17,'FY21 MAEP ADA Amount Only'!$A$5:$M$1510,9,FALSE)),0,VLOOKUP($A17,'FY21 MAEP ADA Amount Only'!$A$5:$M$151,9,FALSE))</f>
        <v>5530.9315487331232</v>
      </c>
      <c r="M17" s="130">
        <f t="shared" si="0"/>
        <v>-12.025470131310612</v>
      </c>
      <c r="O17" s="109">
        <f>IF(ISNA(VLOOKUP($A17,'FY22 MAEP ADA Amount Only'!$A$5:$Q$150,16,FALSE)),0,VLOOKUP($A17,'FY22 MAEP ADA Amount Only'!$A$5:$Q$150,16,FALSE))</f>
        <v>4387.0120536341774</v>
      </c>
      <c r="P17" s="109">
        <f>IF(ISNA(VLOOKUP($A17,'FY21 MAEP ADA Amount Only'!$A$5:$M$1510,12,FALSE)),0,VLOOKUP($A17,'FY21 MAEP ADA Amount Only'!$A$5:$M$151,12,FALSE))</f>
        <v>4348.1715777695572</v>
      </c>
      <c r="Q17" s="130">
        <f t="shared" si="1"/>
        <v>38.840475864620203</v>
      </c>
      <c r="R17" s="140" t="s">
        <v>187</v>
      </c>
    </row>
    <row r="18" spans="1:18" s="110" customFormat="1">
      <c r="A18" s="107">
        <v>1000</v>
      </c>
      <c r="B18" s="108" t="s">
        <v>22</v>
      </c>
      <c r="C18" s="109">
        <f>IF(ISNA(VLOOKUP($A18,'2022 MAEP summary '!$A$5:$Q$150,11,FALSE)),0,VLOOKUP($A18,'2022 MAEP summary '!$A$5:$Q$150,11,FALSE))</f>
        <v>5526.3963340319769</v>
      </c>
      <c r="D18" s="109">
        <f>IF(ISNA(VLOOKUP($A18,'2021 MAEP summary '!$A$5:$K$151,7,FALSE)),0,VLOOKUP($A18,'2021 MAEP summary '!$A$5:$K$151,7,FALSE))</f>
        <v>5435.3287504113914</v>
      </c>
      <c r="E18" s="130">
        <f>C18-D18</f>
        <v>91.067583620585538</v>
      </c>
      <c r="G18" s="109">
        <f>IF(ISNA(VLOOKUP($A18,'2022 MAEP summary '!$A$5:$Q$150,16,FALSE)),0,VLOOKUP($A18,'2022 MAEP summary '!$A$5:$Q$150,16,FALSE))</f>
        <v>4146.7684562020413</v>
      </c>
      <c r="H18" s="109">
        <f>IF(ISNA(VLOOKUP($A18,'2021 MAEP summary '!$A$5:$K$151,10,FALSE)),0,VLOOKUP($A18,'2021 MAEP summary '!$A$5:$K$151,10,FALSE))</f>
        <v>3967.7901595330068</v>
      </c>
      <c r="I18" s="130">
        <f>G18-H18</f>
        <v>178.97829666903453</v>
      </c>
      <c r="J18" s="140" t="s">
        <v>190</v>
      </c>
      <c r="K18" s="109">
        <f>IF(ISNA(VLOOKUP($A18,'FY22 MAEP ADA Amount Only'!$A$5:$Q$150,11,FALSE)),0,VLOOKUP($A18,'FY22 MAEP ADA Amount Only'!$A$5:$Q$150,11,FALSE))</f>
        <v>5526.3963340319769</v>
      </c>
      <c r="L18" s="109">
        <f>IF(ISNA(VLOOKUP($A18,'FY21 MAEP ADA Amount Only'!$A$5:$M$1510,9,FALSE)),0,VLOOKUP($A18,'FY21 MAEP ADA Amount Only'!$A$5:$M$151,9,FALSE))</f>
        <v>5435.3287504113914</v>
      </c>
      <c r="M18" s="130">
        <f t="shared" si="0"/>
        <v>91.067583620585538</v>
      </c>
      <c r="O18" s="109">
        <f>IF(ISNA(VLOOKUP($A18,'FY22 MAEP ADA Amount Only'!$A$5:$Q$150,16,FALSE)),0,VLOOKUP($A18,'FY22 MAEP ADA Amount Only'!$A$5:$Q$150,16,FALSE))</f>
        <v>4146.7684562020413</v>
      </c>
      <c r="P18" s="109">
        <f>IF(ISNA(VLOOKUP($A18,'FY21 MAEP ADA Amount Only'!$A$5:$M$1510,12,FALSE)),0,VLOOKUP($A18,'FY21 MAEP ADA Amount Only'!$A$5:$M$151,12,FALSE))</f>
        <v>3967.7901595330068</v>
      </c>
      <c r="Q18" s="130">
        <f t="shared" si="1"/>
        <v>178.97829666903453</v>
      </c>
      <c r="R18" s="140" t="s">
        <v>190</v>
      </c>
    </row>
    <row r="19" spans="1:18" s="110" customFormat="1">
      <c r="A19" s="107">
        <v>1100</v>
      </c>
      <c r="B19" s="108" t="s">
        <v>23</v>
      </c>
      <c r="C19" s="109">
        <f>IF(ISNA(VLOOKUP($A19,'2022 MAEP summary '!$A$5:$Q$150,11,FALSE)),0,VLOOKUP($A19,'2022 MAEP summary '!$A$5:$Q$150,11,FALSE))</f>
        <v>5535.228668037932</v>
      </c>
      <c r="D19" s="109">
        <f>IF(ISNA(VLOOKUP($A19,'2021 MAEP summary '!$A$5:$K$151,7,FALSE)),0,VLOOKUP($A19,'2021 MAEP summary '!$A$5:$K$151,7,FALSE))</f>
        <v>5546.2929374752002</v>
      </c>
      <c r="E19" s="130">
        <f>C19-D19</f>
        <v>-11.064269437268194</v>
      </c>
      <c r="G19" s="109">
        <f>IF(ISNA(VLOOKUP($A19,'2022 MAEP summary '!$A$5:$Q$150,16,FALSE)),0,VLOOKUP($A19,'2022 MAEP summary '!$A$5:$Q$150,16,FALSE))</f>
        <v>4108.2999348109524</v>
      </c>
      <c r="H19" s="109">
        <f>IF(ISNA(VLOOKUP($A19,'2021 MAEP summary '!$A$5:$K$151,10,FALSE)),0,VLOOKUP($A19,'2021 MAEP summary '!$A$5:$K$151,10,FALSE))</f>
        <v>4048.7935743033681</v>
      </c>
      <c r="I19" s="130">
        <f>G19-H19</f>
        <v>59.506360507584304</v>
      </c>
      <c r="J19" s="140" t="s">
        <v>187</v>
      </c>
      <c r="K19" s="109">
        <f>IF(ISNA(VLOOKUP($A19,'FY22 MAEP ADA Amount Only'!$A$5:$Q$150,11,FALSE)),0,VLOOKUP($A19,'FY22 MAEP ADA Amount Only'!$A$5:$Q$150,11,FALSE))</f>
        <v>5535.228668037932</v>
      </c>
      <c r="L19" s="109">
        <f>IF(ISNA(VLOOKUP($A19,'FY21 MAEP ADA Amount Only'!$A$5:$M$1510,9,FALSE)),0,VLOOKUP($A19,'FY21 MAEP ADA Amount Only'!$A$5:$M$151,9,FALSE))</f>
        <v>5546.2929374752002</v>
      </c>
      <c r="M19" s="130">
        <f t="shared" si="0"/>
        <v>-11.064269437268194</v>
      </c>
      <c r="O19" s="109">
        <f>IF(ISNA(VLOOKUP($A19,'FY22 MAEP ADA Amount Only'!$A$5:$Q$150,16,FALSE)),0,VLOOKUP($A19,'FY22 MAEP ADA Amount Only'!$A$5:$Q$150,16,FALSE))</f>
        <v>4108.2999348109524</v>
      </c>
      <c r="P19" s="109">
        <f>IF(ISNA(VLOOKUP($A19,'FY21 MAEP ADA Amount Only'!$A$5:$M$1510,12,FALSE)),0,VLOOKUP($A19,'FY21 MAEP ADA Amount Only'!$A$5:$M$151,12,FALSE))</f>
        <v>4048.7935743033681</v>
      </c>
      <c r="Q19" s="130">
        <f t="shared" si="1"/>
        <v>59.506360507584304</v>
      </c>
      <c r="R19" s="140" t="s">
        <v>187</v>
      </c>
    </row>
    <row r="20" spans="1:18">
      <c r="A20" s="9">
        <v>1211</v>
      </c>
      <c r="B20" s="21" t="s">
        <v>24</v>
      </c>
      <c r="C20" s="103">
        <f>IF(ISNA(VLOOKUP($A20,'2022 MAEP summary '!$A$5:$Q$150,11,FALSE)),0,VLOOKUP($A20,'2022 MAEP summary '!$A$5:$Q$150,11,FALSE))</f>
        <v>5541.1069046065522</v>
      </c>
      <c r="D20" s="103">
        <f>IF(ISNA(VLOOKUP($A20,'2021 MAEP summary '!$A$5:$K$151,7,FALSE)),0,VLOOKUP($A20,'2021 MAEP summary '!$A$5:$K$151,7,FALSE))</f>
        <v>5384.8871155374709</v>
      </c>
      <c r="E20" s="131">
        <f>C20-D20</f>
        <v>156.21978906908134</v>
      </c>
      <c r="G20" s="103">
        <f>IF(ISNA(VLOOKUP($A20,'2022 MAEP summary '!$A$5:$Q$150,16,FALSE)),0,VLOOKUP($A20,'2022 MAEP summary '!$A$5:$Q$150,16,FALSE))</f>
        <v>4045.0076053764851</v>
      </c>
      <c r="H20" s="103">
        <f>IF(ISNA(VLOOKUP($A20,'2021 MAEP summary '!$A$5:$K$151,10,FALSE)),0,VLOOKUP($A20,'2021 MAEP summary '!$A$5:$K$151,10,FALSE))</f>
        <v>3930.9673484156456</v>
      </c>
      <c r="I20" s="131">
        <f>G20-H20</f>
        <v>114.04025696083954</v>
      </c>
      <c r="K20" s="123">
        <f>IF(ISNA(VLOOKUP($A20,'FY22 MAEP ADA Amount Only'!$A$5:$Q$150,11,FALSE)),0,VLOOKUP($A20,'FY22 MAEP ADA Amount Only'!$A$5:$Q$150,11,FALSE))</f>
        <v>5541.1069046065522</v>
      </c>
      <c r="L20" s="123">
        <f>IF(ISNA(VLOOKUP($A20,'FY21 MAEP ADA Amount Only'!$A$5:$M$1510,9,FALSE)),0,VLOOKUP($A20,'FY21 MAEP ADA Amount Only'!$A$5:$M$151,9,FALSE))</f>
        <v>5384.8871155374709</v>
      </c>
      <c r="M20" s="134">
        <f t="shared" si="0"/>
        <v>156.21978906908134</v>
      </c>
      <c r="O20" s="123">
        <f>IF(ISNA(VLOOKUP($A20,'FY22 MAEP ADA Amount Only'!$A$5:$Q$150,16,FALSE)),0,VLOOKUP($A20,'FY22 MAEP ADA Amount Only'!$A$5:$Q$150,16,FALSE))</f>
        <v>4045.0076053764851</v>
      </c>
      <c r="P20" s="123">
        <f>IF(ISNA(VLOOKUP($A20,'FY21 MAEP ADA Amount Only'!$A$5:$M$1510,12,FALSE)),0,VLOOKUP($A20,'FY21 MAEP ADA Amount Only'!$A$5:$M$151,12,FALSE))</f>
        <v>3930.9673484156456</v>
      </c>
      <c r="Q20" s="134">
        <f t="shared" si="1"/>
        <v>114.04025696083954</v>
      </c>
    </row>
    <row r="21" spans="1:18" s="110" customFormat="1">
      <c r="A21" s="107">
        <v>1212</v>
      </c>
      <c r="B21" s="108" t="s">
        <v>25</v>
      </c>
      <c r="C21" s="109">
        <f>IF(ISNA(VLOOKUP($A21,'2022 MAEP summary '!$A$5:$Q$150,11,FALSE)),0,VLOOKUP($A21,'2022 MAEP summary '!$A$5:$Q$150,11,FALSE))</f>
        <v>5537.2345932300323</v>
      </c>
      <c r="D21" s="109">
        <f>IF(ISNA(VLOOKUP($A21,'2021 MAEP summary '!$A$5:$K$151,7,FALSE)),0,VLOOKUP($A21,'2021 MAEP summary '!$A$5:$K$151,7,FALSE))</f>
        <v>5529.107219172588</v>
      </c>
      <c r="E21" s="130">
        <f>C21-D21</f>
        <v>8.1273740574442854</v>
      </c>
      <c r="G21" s="109">
        <f>IF(ISNA(VLOOKUP($A21,'2022 MAEP summary '!$A$5:$Q$150,16,FALSE)),0,VLOOKUP($A21,'2022 MAEP summary '!$A$5:$Q$150,16,FALSE))</f>
        <v>4102.9293818411315</v>
      </c>
      <c r="H21" s="109">
        <f>IF(ISNA(VLOOKUP($A21,'2021 MAEP summary '!$A$5:$K$151,10,FALSE)),0,VLOOKUP($A21,'2021 MAEP summary '!$A$5:$K$151,10,FALSE))</f>
        <v>4036.2482522203882</v>
      </c>
      <c r="I21" s="130">
        <f>G21-H21</f>
        <v>66.681129620743377</v>
      </c>
      <c r="J21" s="140" t="s">
        <v>190</v>
      </c>
      <c r="K21" s="109">
        <f>IF(ISNA(VLOOKUP($A21,'FY22 MAEP ADA Amount Only'!$A$5:$Q$150,11,FALSE)),0,VLOOKUP($A21,'FY22 MAEP ADA Amount Only'!$A$5:$Q$150,11,FALSE))</f>
        <v>5537.2345932300323</v>
      </c>
      <c r="L21" s="109">
        <f>IF(ISNA(VLOOKUP($A21,'FY21 MAEP ADA Amount Only'!$A$5:$M$1510,9,FALSE)),0,VLOOKUP($A21,'FY21 MAEP ADA Amount Only'!$A$5:$M$151,9,FALSE))</f>
        <v>5529.107219172588</v>
      </c>
      <c r="M21" s="130">
        <f t="shared" si="0"/>
        <v>8.1273740574442854</v>
      </c>
      <c r="O21" s="109">
        <f>IF(ISNA(VLOOKUP($A21,'FY22 MAEP ADA Amount Only'!$A$5:$Q$150,16,FALSE)),0,VLOOKUP($A21,'FY22 MAEP ADA Amount Only'!$A$5:$Q$150,16,FALSE))</f>
        <v>4102.9293818411315</v>
      </c>
      <c r="P21" s="109">
        <f>IF(ISNA(VLOOKUP($A21,'FY21 MAEP ADA Amount Only'!$A$5:$M$1510,12,FALSE)),0,VLOOKUP($A21,'FY21 MAEP ADA Amount Only'!$A$5:$M$151,12,FALSE))</f>
        <v>4036.2482522203882</v>
      </c>
      <c r="Q21" s="130">
        <f t="shared" si="1"/>
        <v>66.681129620743377</v>
      </c>
      <c r="R21" s="140" t="s">
        <v>190</v>
      </c>
    </row>
    <row r="22" spans="1:18" s="110" customFormat="1">
      <c r="A22" s="107">
        <v>1321</v>
      </c>
      <c r="B22" s="108" t="s">
        <v>26</v>
      </c>
      <c r="C22" s="109">
        <f>IF(ISNA(VLOOKUP($A22,'2022 MAEP summary '!$A$5:$Q$150,11,FALSE)),0,VLOOKUP($A22,'2022 MAEP summary '!$A$5:$Q$150,11,FALSE))</f>
        <v>5539.2320399516666</v>
      </c>
      <c r="D22" s="109">
        <f>IF(ISNA(VLOOKUP($A22,'2021 MAEP summary '!$A$5:$K$151,7,FALSE)),0,VLOOKUP($A22,'2021 MAEP summary '!$A$5:$K$151,7,FALSE))</f>
        <v>5547.8719272859926</v>
      </c>
      <c r="E22" s="130">
        <f>C22-D22</f>
        <v>-8.6398873343259766</v>
      </c>
      <c r="G22" s="109">
        <f>IF(ISNA(VLOOKUP($A22,'2022 MAEP summary '!$A$5:$Q$150,16,FALSE)),0,VLOOKUP($A22,'2022 MAEP summary '!$A$5:$Q$150,16,FALSE))</f>
        <v>4043.6392566345457</v>
      </c>
      <c r="H22" s="109">
        <f>IF(ISNA(VLOOKUP($A22,'2021 MAEP summary '!$A$5:$K$151,10,FALSE)),0,VLOOKUP($A22,'2021 MAEP summary '!$A$5:$K$151,10,FALSE))</f>
        <v>4049.9466576103478</v>
      </c>
      <c r="I22" s="130">
        <f>G22-H22</f>
        <v>-6.3074009758020111</v>
      </c>
      <c r="J22" s="140" t="s">
        <v>188</v>
      </c>
      <c r="K22" s="109">
        <f>IF(ISNA(VLOOKUP($A22,'FY22 MAEP ADA Amount Only'!$A$5:$Q$150,11,FALSE)),0,VLOOKUP($A22,'FY22 MAEP ADA Amount Only'!$A$5:$Q$150,11,FALSE))</f>
        <v>5539.2320399516666</v>
      </c>
      <c r="L22" s="109">
        <f>IF(ISNA(VLOOKUP($A22,'FY21 MAEP ADA Amount Only'!$A$5:$M$1510,9,FALSE)),0,VLOOKUP($A22,'FY21 MAEP ADA Amount Only'!$A$5:$M$151,9,FALSE))</f>
        <v>5547.8719272859926</v>
      </c>
      <c r="M22" s="130">
        <f t="shared" si="0"/>
        <v>-8.6398873343259766</v>
      </c>
      <c r="O22" s="109">
        <f>IF(ISNA(VLOOKUP($A22,'FY22 MAEP ADA Amount Only'!$A$5:$Q$150,16,FALSE)),0,VLOOKUP($A22,'FY22 MAEP ADA Amount Only'!$A$5:$Q$150,16,FALSE))</f>
        <v>4043.6392566345457</v>
      </c>
      <c r="P22" s="109">
        <f>IF(ISNA(VLOOKUP($A22,'FY21 MAEP ADA Amount Only'!$A$5:$M$1510,12,FALSE)),0,VLOOKUP($A22,'FY21 MAEP ADA Amount Only'!$A$5:$M$151,12,FALSE))</f>
        <v>4049.9466576103478</v>
      </c>
      <c r="Q22" s="130">
        <f t="shared" si="1"/>
        <v>-6.3074009758020111</v>
      </c>
      <c r="R22" s="140" t="s">
        <v>188</v>
      </c>
    </row>
    <row r="23" spans="1:18" s="110" customFormat="1">
      <c r="A23" s="107">
        <v>1400</v>
      </c>
      <c r="B23" s="108" t="s">
        <v>27</v>
      </c>
      <c r="C23" s="109">
        <f>IF(ISNA(VLOOKUP($A23,'2022 MAEP summary '!$A$5:$Q$150,11,FALSE)),0,VLOOKUP($A23,'2022 MAEP summary '!$A$5:$Q$150,11,FALSE))</f>
        <v>5525.451714457442</v>
      </c>
      <c r="D23" s="109">
        <f>IF(ISNA(VLOOKUP($A23,'2021 MAEP summary '!$A$5:$K$151,7,FALSE)),0,VLOOKUP($A23,'2021 MAEP summary '!$A$5:$K$151,7,FALSE))</f>
        <v>5538.9341703268756</v>
      </c>
      <c r="E23" s="130">
        <f>C23-D23</f>
        <v>-13.482455869433579</v>
      </c>
      <c r="G23" s="109">
        <f>IF(ISNA(VLOOKUP($A23,'2022 MAEP summary '!$A$5:$Q$150,16,FALSE)),0,VLOOKUP($A23,'2022 MAEP summary '!$A$5:$Q$150,16,FALSE))</f>
        <v>4120.8098620370802</v>
      </c>
      <c r="H23" s="109">
        <f>IF(ISNA(VLOOKUP($A23,'2021 MAEP summary '!$A$5:$K$151,10,FALSE)),0,VLOOKUP($A23,'2021 MAEP summary '!$A$5:$K$151,10,FALSE))</f>
        <v>4043.422069351333</v>
      </c>
      <c r="I23" s="130">
        <f>G23-H23</f>
        <v>77.387792685747172</v>
      </c>
      <c r="J23" s="140" t="s">
        <v>187</v>
      </c>
      <c r="K23" s="109">
        <f>IF(ISNA(VLOOKUP($A23,'FY22 MAEP ADA Amount Only'!$A$5:$Q$150,11,FALSE)),0,VLOOKUP($A23,'FY22 MAEP ADA Amount Only'!$A$5:$Q$150,11,FALSE))</f>
        <v>5525.451714457442</v>
      </c>
      <c r="L23" s="109">
        <f>IF(ISNA(VLOOKUP($A23,'FY21 MAEP ADA Amount Only'!$A$5:$M$1510,9,FALSE)),0,VLOOKUP($A23,'FY21 MAEP ADA Amount Only'!$A$5:$M$151,9,FALSE))</f>
        <v>5538.9341703268756</v>
      </c>
      <c r="M23" s="130">
        <f t="shared" si="0"/>
        <v>-13.482455869433579</v>
      </c>
      <c r="O23" s="109">
        <f>IF(ISNA(VLOOKUP($A23,'FY22 MAEP ADA Amount Only'!$A$5:$Q$150,16,FALSE)),0,VLOOKUP($A23,'FY22 MAEP ADA Amount Only'!$A$5:$Q$150,16,FALSE))</f>
        <v>4120.8098620370802</v>
      </c>
      <c r="P23" s="109">
        <f>IF(ISNA(VLOOKUP($A23,'FY21 MAEP ADA Amount Only'!$A$5:$M$1510,12,FALSE)),0,VLOOKUP($A23,'FY21 MAEP ADA Amount Only'!$A$5:$M$151,12,FALSE))</f>
        <v>4043.422069351333</v>
      </c>
      <c r="Q23" s="130">
        <f t="shared" si="1"/>
        <v>77.387792685747172</v>
      </c>
      <c r="R23" s="140" t="s">
        <v>187</v>
      </c>
    </row>
    <row r="24" spans="1:18">
      <c r="A24" s="9">
        <v>1402</v>
      </c>
      <c r="B24" s="21" t="s">
        <v>28</v>
      </c>
      <c r="C24" s="103">
        <f>IF(ISNA(VLOOKUP($A24,'2022 MAEP summary '!$A$5:$Q$150,11,FALSE)),0,VLOOKUP($A24,'2022 MAEP summary '!$A$5:$Q$150,11,FALSE))</f>
        <v>5368.6190279664406</v>
      </c>
      <c r="D24" s="103">
        <f>IF(ISNA(VLOOKUP($A24,'2021 MAEP summary '!$A$5:$K$151,7,FALSE)),0,VLOOKUP($A24,'2021 MAEP summary '!$A$5:$K$151,7,FALSE))</f>
        <v>5534.2196580103873</v>
      </c>
      <c r="E24" s="131">
        <f>C24-D24</f>
        <v>-165.60063004394669</v>
      </c>
      <c r="G24" s="103">
        <f>IF(ISNA(VLOOKUP($A24,'2022 MAEP summary '!$A$5:$Q$150,16,FALSE)),0,VLOOKUP($A24,'2022 MAEP summary '!$A$5:$Q$150,16,FALSE))</f>
        <v>4723.1330819017185</v>
      </c>
      <c r="H24" s="103">
        <f>IF(ISNA(VLOOKUP($A24,'2021 MAEP summary '!$A$5:$K$151,10,FALSE)),0,VLOOKUP($A24,'2021 MAEP summary '!$A$5:$K$151,10,FALSE))</f>
        <v>4039.9809264882138</v>
      </c>
      <c r="I24" s="131">
        <f>G24-H24</f>
        <v>683.15215541350472</v>
      </c>
      <c r="K24" s="123">
        <f>IF(ISNA(VLOOKUP($A24,'FY22 MAEP ADA Amount Only'!$A$5:$Q$150,11,FALSE)),0,VLOOKUP($A24,'FY22 MAEP ADA Amount Only'!$A$5:$Q$150,11,FALSE))</f>
        <v>5368.6190279664406</v>
      </c>
      <c r="L24" s="123">
        <f>IF(ISNA(VLOOKUP($A24,'FY21 MAEP ADA Amount Only'!$A$5:$M$1510,9,FALSE)),0,VLOOKUP($A24,'FY21 MAEP ADA Amount Only'!$A$5:$M$151,9,FALSE))</f>
        <v>5534.2196580103873</v>
      </c>
      <c r="M24" s="134">
        <f t="shared" si="0"/>
        <v>-165.60063004394669</v>
      </c>
      <c r="O24" s="123">
        <f>IF(ISNA(VLOOKUP($A24,'FY22 MAEP ADA Amount Only'!$A$5:$Q$150,16,FALSE)),0,VLOOKUP($A24,'FY22 MAEP ADA Amount Only'!$A$5:$Q$150,16,FALSE))</f>
        <v>4723.1330819017185</v>
      </c>
      <c r="P24" s="123">
        <f>IF(ISNA(VLOOKUP($A24,'FY21 MAEP ADA Amount Only'!$A$5:$M$1510,12,FALSE)),0,VLOOKUP($A24,'FY21 MAEP ADA Amount Only'!$A$5:$M$151,12,FALSE))</f>
        <v>4039.9809264882138</v>
      </c>
      <c r="Q24" s="134">
        <f t="shared" si="1"/>
        <v>683.15215541350472</v>
      </c>
    </row>
    <row r="25" spans="1:18" s="110" customFormat="1">
      <c r="A25" s="107">
        <v>1420</v>
      </c>
      <c r="B25" s="108" t="s">
        <v>29</v>
      </c>
      <c r="C25" s="109">
        <f>IF(ISNA(VLOOKUP($A25,'2022 MAEP summary '!$A$5:$Q$150,11,FALSE)),0,VLOOKUP($A25,'2022 MAEP summary '!$A$5:$Q$150,11,FALSE))</f>
        <v>5543.5357502742554</v>
      </c>
      <c r="D25" s="109">
        <f>IF(ISNA(VLOOKUP($A25,'2021 MAEP summary '!$A$5:$K$151,7,FALSE)),0,VLOOKUP($A25,'2021 MAEP summary '!$A$5:$K$151,7,FALSE))</f>
        <v>5551.7890506310341</v>
      </c>
      <c r="E25" s="130">
        <f>C25-D25</f>
        <v>-8.2533003567787091</v>
      </c>
      <c r="G25" s="109">
        <f>IF(ISNA(VLOOKUP($A25,'2022 MAEP summary '!$A$5:$Q$150,16,FALSE)),0,VLOOKUP($A25,'2022 MAEP summary '!$A$5:$Q$150,16,FALSE))</f>
        <v>4874.6871513495353</v>
      </c>
      <c r="H25" s="109">
        <f>IF(ISNA(VLOOKUP($A25,'2021 MAEP summary '!$A$5:$K$151,10,FALSE)),0,VLOOKUP($A25,'2021 MAEP summary '!$A$5:$K$151,10,FALSE))</f>
        <v>4828.7408270658116</v>
      </c>
      <c r="I25" s="130">
        <f>G25-H25</f>
        <v>45.946324283723698</v>
      </c>
      <c r="J25" s="140" t="s">
        <v>187</v>
      </c>
      <c r="K25" s="109">
        <f>IF(ISNA(VLOOKUP($A25,'FY22 MAEP ADA Amount Only'!$A$5:$Q$150,11,FALSE)),0,VLOOKUP($A25,'FY22 MAEP ADA Amount Only'!$A$5:$Q$150,11,FALSE))</f>
        <v>5543.5357502742554</v>
      </c>
      <c r="L25" s="109">
        <f>IF(ISNA(VLOOKUP($A25,'FY21 MAEP ADA Amount Only'!$A$5:$M$1510,9,FALSE)),0,VLOOKUP($A25,'FY21 MAEP ADA Amount Only'!$A$5:$M$151,9,FALSE))</f>
        <v>5551.7890506310341</v>
      </c>
      <c r="M25" s="130">
        <f t="shared" si="0"/>
        <v>-8.2533003567787091</v>
      </c>
      <c r="O25" s="109">
        <f>IF(ISNA(VLOOKUP($A25,'FY22 MAEP ADA Amount Only'!$A$5:$Q$150,16,FALSE)),0,VLOOKUP($A25,'FY22 MAEP ADA Amount Only'!$A$5:$Q$150,16,FALSE))</f>
        <v>4874.6871513495353</v>
      </c>
      <c r="P25" s="109">
        <f>IF(ISNA(VLOOKUP($A25,'FY21 MAEP ADA Amount Only'!$A$5:$M$1510,12,FALSE)),0,VLOOKUP($A25,'FY21 MAEP ADA Amount Only'!$A$5:$M$151,12,FALSE))</f>
        <v>4828.7408270658116</v>
      </c>
      <c r="Q25" s="130">
        <f t="shared" si="1"/>
        <v>45.946324283723698</v>
      </c>
      <c r="R25" s="140" t="s">
        <v>187</v>
      </c>
    </row>
    <row r="26" spans="1:18" s="110" customFormat="1">
      <c r="A26" s="107">
        <v>1425</v>
      </c>
      <c r="B26" s="108" t="s">
        <v>30</v>
      </c>
      <c r="C26" s="109">
        <f>IF(ISNA(VLOOKUP($A26,'2022 MAEP summary '!$A$5:$Q$150,11,FALSE)),0,VLOOKUP($A26,'2022 MAEP summary '!$A$5:$Q$150,11,FALSE))</f>
        <v>5543.5351693333341</v>
      </c>
      <c r="D26" s="109">
        <f>IF(ISNA(VLOOKUP($A26,'2021 MAEP summary '!$A$5:$K$151,7,FALSE)),0,VLOOKUP($A26,'2021 MAEP summary '!$A$5:$K$151,7,FALSE))</f>
        <v>5551.7889147692313</v>
      </c>
      <c r="E26" s="130">
        <f>C26-D26</f>
        <v>-8.2537454358971445</v>
      </c>
      <c r="G26" s="109">
        <f>IF(ISNA(VLOOKUP($A26,'2022 MAEP summary '!$A$5:$Q$150,16,FALSE)),0,VLOOKUP($A26,'2022 MAEP summary '!$A$5:$Q$150,16,FALSE))</f>
        <v>4874.6862120000005</v>
      </c>
      <c r="H26" s="109">
        <f>IF(ISNA(VLOOKUP($A26,'2021 MAEP summary '!$A$5:$K$151,10,FALSE)),0,VLOOKUP($A26,'2021 MAEP summary '!$A$5:$K$151,10,FALSE))</f>
        <v>4828.7410956923077</v>
      </c>
      <c r="I26" s="130">
        <f>G26-H26</f>
        <v>45.945116307692842</v>
      </c>
      <c r="J26" s="140" t="s">
        <v>187</v>
      </c>
      <c r="K26" s="109">
        <f>IF(ISNA(VLOOKUP($A26,'FY22 MAEP ADA Amount Only'!$A$5:$Q$150,11,FALSE)),0,VLOOKUP($A26,'FY22 MAEP ADA Amount Only'!$A$5:$Q$150,11,FALSE))</f>
        <v>5543.5351693333341</v>
      </c>
      <c r="L26" s="109">
        <f>IF(ISNA(VLOOKUP($A26,'FY21 MAEP ADA Amount Only'!$A$5:$M$1510,9,FALSE)),0,VLOOKUP($A26,'FY21 MAEP ADA Amount Only'!$A$5:$M$151,9,FALSE))</f>
        <v>5551.7889147692313</v>
      </c>
      <c r="M26" s="130">
        <f t="shared" si="0"/>
        <v>-8.2537454358971445</v>
      </c>
      <c r="O26" s="109">
        <f>IF(ISNA(VLOOKUP($A26,'FY22 MAEP ADA Amount Only'!$A$5:$Q$150,16,FALSE)),0,VLOOKUP($A26,'FY22 MAEP ADA Amount Only'!$A$5:$Q$150,16,FALSE))</f>
        <v>4874.6862120000005</v>
      </c>
      <c r="P26" s="109">
        <f>IF(ISNA(VLOOKUP($A26,'FY21 MAEP ADA Amount Only'!$A$5:$M$1510,12,FALSE)),0,VLOOKUP($A26,'FY21 MAEP ADA Amount Only'!$A$5:$M$151,12,FALSE))</f>
        <v>4828.7410956923077</v>
      </c>
      <c r="Q26" s="130">
        <f t="shared" si="1"/>
        <v>45.945116307692842</v>
      </c>
      <c r="R26" s="140" t="s">
        <v>187</v>
      </c>
    </row>
    <row r="27" spans="1:18" s="110" customFormat="1">
      <c r="A27" s="107">
        <v>1500</v>
      </c>
      <c r="B27" s="108" t="s">
        <v>31</v>
      </c>
      <c r="C27" s="109">
        <f>IF(ISNA(VLOOKUP($A27,'2022 MAEP summary '!$A$5:$Q$150,11,FALSE)),0,VLOOKUP($A27,'2022 MAEP summary '!$A$5:$Q$150,11,FALSE))</f>
        <v>5511.1693097865518</v>
      </c>
      <c r="D27" s="109">
        <f>IF(ISNA(VLOOKUP($A27,'2021 MAEP summary '!$A$5:$K$151,7,FALSE)),0,VLOOKUP($A27,'2021 MAEP summary '!$A$5:$K$151,7,FALSE))</f>
        <v>5533.2268697976033</v>
      </c>
      <c r="E27" s="130">
        <f>C27-D27</f>
        <v>-22.057560011051464</v>
      </c>
      <c r="G27" s="109">
        <f>IF(ISNA(VLOOKUP($A27,'2022 MAEP summary '!$A$5:$Q$150,16,FALSE)),0,VLOOKUP($A27,'2022 MAEP summary '!$A$5:$Q$150,16,FALSE))</f>
        <v>4298.7172122059901</v>
      </c>
      <c r="H27" s="109">
        <f>IF(ISNA(VLOOKUP($A27,'2021 MAEP summary '!$A$5:$K$151,10,FALSE)),0,VLOOKUP($A27,'2021 MAEP summary '!$A$5:$K$151,10,FALSE))</f>
        <v>4425.1061785911652</v>
      </c>
      <c r="I27" s="130">
        <f>G27-H27</f>
        <v>-126.38896638517508</v>
      </c>
      <c r="J27" s="140" t="s">
        <v>188</v>
      </c>
      <c r="K27" s="109">
        <f>IF(ISNA(VLOOKUP($A27,'FY22 MAEP ADA Amount Only'!$A$5:$Q$150,11,FALSE)),0,VLOOKUP($A27,'FY22 MAEP ADA Amount Only'!$A$5:$Q$150,11,FALSE))</f>
        <v>5511.1693097865518</v>
      </c>
      <c r="L27" s="109">
        <f>IF(ISNA(VLOOKUP($A27,'FY21 MAEP ADA Amount Only'!$A$5:$M$1510,9,FALSE)),0,VLOOKUP($A27,'FY21 MAEP ADA Amount Only'!$A$5:$M$151,9,FALSE))</f>
        <v>5533.2268697976033</v>
      </c>
      <c r="M27" s="130">
        <f t="shared" si="0"/>
        <v>-22.057560011051464</v>
      </c>
      <c r="O27" s="109">
        <f>IF(ISNA(VLOOKUP($A27,'FY22 MAEP ADA Amount Only'!$A$5:$Q$150,16,FALSE)),0,VLOOKUP($A27,'FY22 MAEP ADA Amount Only'!$A$5:$Q$150,16,FALSE))</f>
        <v>4298.7172122059901</v>
      </c>
      <c r="P27" s="109">
        <f>IF(ISNA(VLOOKUP($A27,'FY21 MAEP ADA Amount Only'!$A$5:$M$1510,12,FALSE)),0,VLOOKUP($A27,'FY21 MAEP ADA Amount Only'!$A$5:$M$151,12,FALSE))</f>
        <v>4425.1061785911652</v>
      </c>
      <c r="Q27" s="130">
        <f t="shared" si="1"/>
        <v>-126.38896638517508</v>
      </c>
      <c r="R27" s="140" t="s">
        <v>188</v>
      </c>
    </row>
    <row r="28" spans="1:18" s="110" customFormat="1">
      <c r="A28" s="107">
        <v>1520</v>
      </c>
      <c r="B28" s="108" t="s">
        <v>32</v>
      </c>
      <c r="C28" s="109">
        <f>IF(ISNA(VLOOKUP($A28,'2022 MAEP summary '!$A$5:$Q$150,11,FALSE)),0,VLOOKUP($A28,'2022 MAEP summary '!$A$5:$Q$150,11,FALSE))</f>
        <v>5525.9779046911081</v>
      </c>
      <c r="D28" s="109">
        <f>IF(ISNA(VLOOKUP($A28,'2021 MAEP summary '!$A$5:$K$151,7,FALSE)),0,VLOOKUP($A28,'2021 MAEP summary '!$A$5:$K$151,7,FALSE))</f>
        <v>5549.5286199845705</v>
      </c>
      <c r="E28" s="130">
        <f>C28-D28</f>
        <v>-23.550715293462417</v>
      </c>
      <c r="G28" s="109">
        <f>IF(ISNA(VLOOKUP($A28,'2022 MAEP summary '!$A$5:$Q$150,16,FALSE)),0,VLOOKUP($A28,'2022 MAEP summary '!$A$5:$Q$150,16,FALSE))</f>
        <v>4033.9639982702306</v>
      </c>
      <c r="H28" s="109">
        <f>IF(ISNA(VLOOKUP($A28,'2021 MAEP summary '!$A$5:$K$151,10,FALSE)),0,VLOOKUP($A28,'2021 MAEP summary '!$A$5:$K$151,10,FALSE))</f>
        <v>4051.1555955599824</v>
      </c>
      <c r="I28" s="130">
        <f>G28-H28</f>
        <v>-17.191597289751826</v>
      </c>
      <c r="J28" s="140" t="s">
        <v>188</v>
      </c>
      <c r="K28" s="109">
        <f>IF(ISNA(VLOOKUP($A28,'FY22 MAEP ADA Amount Only'!$A$5:$Q$150,11,FALSE)),0,VLOOKUP($A28,'FY22 MAEP ADA Amount Only'!$A$5:$Q$150,11,FALSE))</f>
        <v>5525.9779046911081</v>
      </c>
      <c r="L28" s="109">
        <f>IF(ISNA(VLOOKUP($A28,'FY21 MAEP ADA Amount Only'!$A$5:$M$1510,9,FALSE)),0,VLOOKUP($A28,'FY21 MAEP ADA Amount Only'!$A$5:$M$151,9,FALSE))</f>
        <v>5549.5286199845705</v>
      </c>
      <c r="M28" s="130">
        <f t="shared" si="0"/>
        <v>-23.550715293462417</v>
      </c>
      <c r="O28" s="109">
        <f>IF(ISNA(VLOOKUP($A28,'FY22 MAEP ADA Amount Only'!$A$5:$Q$150,16,FALSE)),0,VLOOKUP($A28,'FY22 MAEP ADA Amount Only'!$A$5:$Q$150,16,FALSE))</f>
        <v>4033.9639982702306</v>
      </c>
      <c r="P28" s="109">
        <f>IF(ISNA(VLOOKUP($A28,'FY21 MAEP ADA Amount Only'!$A$5:$M$1510,12,FALSE)),0,VLOOKUP($A28,'FY21 MAEP ADA Amount Only'!$A$5:$M$151,12,FALSE))</f>
        <v>4051.1555955599824</v>
      </c>
      <c r="Q28" s="130">
        <f t="shared" si="1"/>
        <v>-17.191597289751826</v>
      </c>
      <c r="R28" s="140" t="s">
        <v>188</v>
      </c>
    </row>
    <row r="29" spans="1:18" s="110" customFormat="1">
      <c r="A29" s="107">
        <v>1600</v>
      </c>
      <c r="B29" s="108" t="s">
        <v>33</v>
      </c>
      <c r="C29" s="109">
        <f>IF(ISNA(VLOOKUP($A29,'2022 MAEP summary '!$A$5:$Q$150,11,FALSE)),0,VLOOKUP($A29,'2022 MAEP summary '!$A$5:$Q$150,11,FALSE))</f>
        <v>5532.516804244241</v>
      </c>
      <c r="D29" s="109">
        <f>IF(ISNA(VLOOKUP($A29,'2021 MAEP summary '!$A$5:$K$151,7,FALSE)),0,VLOOKUP($A29,'2021 MAEP summary '!$A$5:$K$151,7,FALSE))</f>
        <v>5480.3857516612961</v>
      </c>
      <c r="E29" s="130">
        <f>C29-D29</f>
        <v>52.131052582944903</v>
      </c>
      <c r="G29" s="109">
        <f>IF(ISNA(VLOOKUP($A29,'2022 MAEP summary '!$A$5:$Q$150,16,FALSE)),0,VLOOKUP($A29,'2022 MAEP summary '!$A$5:$Q$150,16,FALSE))</f>
        <v>4094.5593515118403</v>
      </c>
      <c r="H29" s="109">
        <f>IF(ISNA(VLOOKUP($A29,'2021 MAEP summary '!$A$5:$K$151,10,FALSE)),0,VLOOKUP($A29,'2021 MAEP summary '!$A$5:$K$151,10,FALSE))</f>
        <v>4000.6817580413172</v>
      </c>
      <c r="I29" s="130">
        <f>G29-H29</f>
        <v>93.877593470523152</v>
      </c>
      <c r="J29" s="140" t="s">
        <v>190</v>
      </c>
      <c r="K29" s="109">
        <f>IF(ISNA(VLOOKUP($A29,'FY22 MAEP ADA Amount Only'!$A$5:$Q$150,11,FALSE)),0,VLOOKUP($A29,'FY22 MAEP ADA Amount Only'!$A$5:$Q$150,11,FALSE))</f>
        <v>5532.516804244241</v>
      </c>
      <c r="L29" s="109">
        <f>IF(ISNA(VLOOKUP($A29,'FY21 MAEP ADA Amount Only'!$A$5:$M$1510,9,FALSE)),0,VLOOKUP($A29,'FY21 MAEP ADA Amount Only'!$A$5:$M$151,9,FALSE))</f>
        <v>5480.3857516612961</v>
      </c>
      <c r="M29" s="130">
        <f t="shared" si="0"/>
        <v>52.131052582944903</v>
      </c>
      <c r="O29" s="109">
        <f>IF(ISNA(VLOOKUP($A29,'FY22 MAEP ADA Amount Only'!$A$5:$Q$150,16,FALSE)),0,VLOOKUP($A29,'FY22 MAEP ADA Amount Only'!$A$5:$Q$150,16,FALSE))</f>
        <v>4094.5593515118403</v>
      </c>
      <c r="P29" s="109">
        <f>IF(ISNA(VLOOKUP($A29,'FY21 MAEP ADA Amount Only'!$A$5:$M$1510,12,FALSE)),0,VLOOKUP($A29,'FY21 MAEP ADA Amount Only'!$A$5:$M$151,12,FALSE))</f>
        <v>4000.6817580413172</v>
      </c>
      <c r="Q29" s="130">
        <f t="shared" si="1"/>
        <v>93.877593470523152</v>
      </c>
      <c r="R29" s="140" t="s">
        <v>190</v>
      </c>
    </row>
    <row r="30" spans="1:18">
      <c r="A30" s="9">
        <v>1700</v>
      </c>
      <c r="B30" s="21" t="s">
        <v>34</v>
      </c>
      <c r="C30" s="103">
        <f>IF(ISNA(VLOOKUP($A30,'2022 MAEP summary '!$A$5:$Q$150,11,FALSE)),0,VLOOKUP($A30,'2022 MAEP summary '!$A$5:$Q$150,11,FALSE))</f>
        <v>5530.0166010891917</v>
      </c>
      <c r="D30" s="103">
        <f>IF(ISNA(VLOOKUP($A30,'2021 MAEP summary '!$A$5:$K$151,7,FALSE)),0,VLOOKUP($A30,'2021 MAEP summary '!$A$5:$K$151,7,FALSE))</f>
        <v>5379.2441528238787</v>
      </c>
      <c r="E30" s="131">
        <f>C30-D30</f>
        <v>150.77244826531296</v>
      </c>
      <c r="G30" s="103">
        <f>IF(ISNA(VLOOKUP($A30,'2022 MAEP summary '!$A$5:$Q$150,16,FALSE)),0,VLOOKUP($A30,'2022 MAEP summary '!$A$5:$Q$150,16,FALSE))</f>
        <v>4130.5748535613402</v>
      </c>
      <c r="H30" s="103">
        <f>IF(ISNA(VLOOKUP($A30,'2021 MAEP summary '!$A$5:$K$151,10,FALSE)),0,VLOOKUP($A30,'2021 MAEP summary '!$A$5:$K$151,10,FALSE))</f>
        <v>3940.1002640094125</v>
      </c>
      <c r="I30" s="131">
        <f>G30-H30</f>
        <v>190.47458955192769</v>
      </c>
      <c r="K30" s="123">
        <f>IF(ISNA(VLOOKUP($A30,'FY22 MAEP ADA Amount Only'!$A$5:$Q$150,11,FALSE)),0,VLOOKUP($A30,'FY22 MAEP ADA Amount Only'!$A$5:$Q$150,11,FALSE))</f>
        <v>5530.0166010891917</v>
      </c>
      <c r="L30" s="123">
        <f>IF(ISNA(VLOOKUP($A30,'FY21 MAEP ADA Amount Only'!$A$5:$M$1510,9,FALSE)),0,VLOOKUP($A30,'FY21 MAEP ADA Amount Only'!$A$5:$M$151,9,FALSE))</f>
        <v>5379.2441528238787</v>
      </c>
      <c r="M30" s="134">
        <f t="shared" si="0"/>
        <v>150.77244826531296</v>
      </c>
      <c r="O30" s="123">
        <f>IF(ISNA(VLOOKUP($A30,'FY22 MAEP ADA Amount Only'!$A$5:$Q$150,16,FALSE)),0,VLOOKUP($A30,'FY22 MAEP ADA Amount Only'!$A$5:$Q$150,16,FALSE))</f>
        <v>4130.5748535613402</v>
      </c>
      <c r="P30" s="123">
        <f>IF(ISNA(VLOOKUP($A30,'FY21 MAEP ADA Amount Only'!$A$5:$M$1510,12,FALSE)),0,VLOOKUP($A30,'FY21 MAEP ADA Amount Only'!$A$5:$M$151,12,FALSE))</f>
        <v>3940.1002640094125</v>
      </c>
      <c r="Q30" s="134">
        <f t="shared" si="1"/>
        <v>190.47458955192769</v>
      </c>
    </row>
    <row r="31" spans="1:18" s="110" customFormat="1">
      <c r="A31" s="107">
        <v>1800</v>
      </c>
      <c r="B31" s="108" t="s">
        <v>35</v>
      </c>
      <c r="C31" s="109">
        <f>IF(ISNA(VLOOKUP($A31,'2022 MAEP summary '!$A$5:$Q$150,11,FALSE)),0,VLOOKUP($A31,'2022 MAEP summary '!$A$5:$Q$150,11,FALSE))</f>
        <v>5532.3836011898939</v>
      </c>
      <c r="D31" s="109">
        <f>IF(ISNA(VLOOKUP($A31,'2021 MAEP summary '!$A$5:$K$151,7,FALSE)),0,VLOOKUP($A31,'2021 MAEP summary '!$A$5:$K$151,7,FALSE))</f>
        <v>5467.0621578813243</v>
      </c>
      <c r="E31" s="130">
        <f>C31-D31</f>
        <v>65.321443308569542</v>
      </c>
      <c r="G31" s="109">
        <f>IF(ISNA(VLOOKUP($A31,'2022 MAEP summary '!$A$5:$Q$150,16,FALSE)),0,VLOOKUP($A31,'2022 MAEP summary '!$A$5:$Q$150,16,FALSE))</f>
        <v>4060.2785502714996</v>
      </c>
      <c r="H31" s="109">
        <f>IF(ISNA(VLOOKUP($A31,'2021 MAEP summary '!$A$5:$K$151,10,FALSE)),0,VLOOKUP($A31,'2021 MAEP summary '!$A$5:$K$151,10,FALSE))</f>
        <v>3990.9552692450943</v>
      </c>
      <c r="I31" s="130">
        <f>G31-H31</f>
        <v>69.323281026405311</v>
      </c>
      <c r="J31" s="140" t="s">
        <v>190</v>
      </c>
      <c r="K31" s="109">
        <f>IF(ISNA(VLOOKUP($A31,'FY22 MAEP ADA Amount Only'!$A$5:$Q$150,11,FALSE)),0,VLOOKUP($A31,'FY22 MAEP ADA Amount Only'!$A$5:$Q$150,11,FALSE))</f>
        <v>5532.3836011898939</v>
      </c>
      <c r="L31" s="109">
        <f>IF(ISNA(VLOOKUP($A31,'FY21 MAEP ADA Amount Only'!$A$5:$M$1510,9,FALSE)),0,VLOOKUP($A31,'FY21 MAEP ADA Amount Only'!$A$5:$M$151,9,FALSE))</f>
        <v>5467.0621578813243</v>
      </c>
      <c r="M31" s="130">
        <f t="shared" si="0"/>
        <v>65.321443308569542</v>
      </c>
      <c r="O31" s="109">
        <f>IF(ISNA(VLOOKUP($A31,'FY22 MAEP ADA Amount Only'!$A$5:$Q$150,16,FALSE)),0,VLOOKUP($A31,'FY22 MAEP ADA Amount Only'!$A$5:$Q$150,16,FALSE))</f>
        <v>4060.2785502714996</v>
      </c>
      <c r="P31" s="109">
        <f>IF(ISNA(VLOOKUP($A31,'FY21 MAEP ADA Amount Only'!$A$5:$M$1510,12,FALSE)),0,VLOOKUP($A31,'FY21 MAEP ADA Amount Only'!$A$5:$M$151,12,FALSE))</f>
        <v>3990.9552692450943</v>
      </c>
      <c r="Q31" s="130">
        <f t="shared" si="1"/>
        <v>69.323281026405311</v>
      </c>
      <c r="R31" s="140" t="s">
        <v>190</v>
      </c>
    </row>
    <row r="32" spans="1:18" s="110" customFormat="1">
      <c r="A32" s="107">
        <v>1802</v>
      </c>
      <c r="B32" s="108" t="s">
        <v>36</v>
      </c>
      <c r="C32" s="109">
        <f>IF(ISNA(VLOOKUP($A32,'2022 MAEP summary '!$A$5:$Q$150,11,FALSE)),0,VLOOKUP($A32,'2022 MAEP summary '!$A$5:$Q$150,11,FALSE))</f>
        <v>5535.677925722609</v>
      </c>
      <c r="D32" s="109">
        <f>IF(ISNA(VLOOKUP($A32,'2021 MAEP summary '!$A$5:$K$151,7,FALSE)),0,VLOOKUP($A32,'2021 MAEP summary '!$A$5:$K$151,7,FALSE))</f>
        <v>5434.0013815853872</v>
      </c>
      <c r="E32" s="130">
        <f>C32-D32</f>
        <v>101.67654413722175</v>
      </c>
      <c r="G32" s="109">
        <f>IF(ISNA(VLOOKUP($A32,'2022 MAEP summary '!$A$5:$Q$150,16,FALSE)),0,VLOOKUP($A32,'2022 MAEP summary '!$A$5:$Q$150,16,FALSE))</f>
        <v>4041.0450694600054</v>
      </c>
      <c r="H32" s="109">
        <f>IF(ISNA(VLOOKUP($A32,'2021 MAEP summary '!$A$5:$K$151,10,FALSE)),0,VLOOKUP($A32,'2021 MAEP summary '!$A$5:$K$151,10,FALSE))</f>
        <v>3966.8210614929812</v>
      </c>
      <c r="I32" s="130">
        <f>G32-H32</f>
        <v>74.224007967024136</v>
      </c>
      <c r="J32" s="140" t="s">
        <v>190</v>
      </c>
      <c r="K32" s="109">
        <f>IF(ISNA(VLOOKUP($A32,'FY22 MAEP ADA Amount Only'!$A$5:$Q$150,11,FALSE)),0,VLOOKUP($A32,'FY22 MAEP ADA Amount Only'!$A$5:$Q$150,11,FALSE))</f>
        <v>5535.677925722609</v>
      </c>
      <c r="L32" s="109">
        <f>IF(ISNA(VLOOKUP($A32,'FY21 MAEP ADA Amount Only'!$A$5:$M$1510,9,FALSE)),0,VLOOKUP($A32,'FY21 MAEP ADA Amount Only'!$A$5:$M$151,9,FALSE))</f>
        <v>5434.0013815853872</v>
      </c>
      <c r="M32" s="130">
        <f t="shared" si="0"/>
        <v>101.67654413722175</v>
      </c>
      <c r="O32" s="109">
        <f>IF(ISNA(VLOOKUP($A32,'FY22 MAEP ADA Amount Only'!$A$5:$Q$150,16,FALSE)),0,VLOOKUP($A32,'FY22 MAEP ADA Amount Only'!$A$5:$Q$150,16,FALSE))</f>
        <v>4041.0450694600054</v>
      </c>
      <c r="P32" s="109">
        <f>IF(ISNA(VLOOKUP($A32,'FY21 MAEP ADA Amount Only'!$A$5:$M$1510,12,FALSE)),0,VLOOKUP($A32,'FY21 MAEP ADA Amount Only'!$A$5:$M$151,12,FALSE))</f>
        <v>3966.8210614929812</v>
      </c>
      <c r="Q32" s="130">
        <f t="shared" si="1"/>
        <v>74.224007967024136</v>
      </c>
      <c r="R32" s="140" t="s">
        <v>190</v>
      </c>
    </row>
    <row r="33" spans="1:18" s="110" customFormat="1">
      <c r="A33" s="107">
        <v>1820</v>
      </c>
      <c r="B33" s="108" t="s">
        <v>37</v>
      </c>
      <c r="C33" s="109">
        <f>IF(ISNA(VLOOKUP($A33,'2022 MAEP summary '!$A$5:$Q$150,11,FALSE)),0,VLOOKUP($A33,'2022 MAEP summary '!$A$5:$Q$150,11,FALSE))</f>
        <v>5539.3675294117647</v>
      </c>
      <c r="D33" s="109">
        <f>IF(ISNA(VLOOKUP($A33,'2021 MAEP summary '!$A$5:$K$151,7,FALSE)),0,VLOOKUP($A33,'2021 MAEP summary '!$A$5:$K$151,7,FALSE))</f>
        <v>5552.1405109235275</v>
      </c>
      <c r="E33" s="130">
        <f>C33-D33</f>
        <v>-12.772981511762737</v>
      </c>
      <c r="G33" s="109">
        <f>IF(ISNA(VLOOKUP($A33,'2022 MAEP summary '!$A$5:$Q$150,16,FALSE)),0,VLOOKUP($A33,'2022 MAEP summary '!$A$5:$Q$150,16,FALSE))</f>
        <v>4104.0324316966453</v>
      </c>
      <c r="H33" s="109">
        <f>IF(ISNA(VLOOKUP($A33,'2021 MAEP summary '!$A$5:$K$151,10,FALSE)),0,VLOOKUP($A33,'2021 MAEP summary '!$A$5:$K$151,10,FALSE))</f>
        <v>4053.0624906527601</v>
      </c>
      <c r="I33" s="130">
        <f>G33-H33</f>
        <v>50.969941043885228</v>
      </c>
      <c r="J33" s="140" t="s">
        <v>187</v>
      </c>
      <c r="K33" s="109">
        <f>IF(ISNA(VLOOKUP($A33,'FY22 MAEP ADA Amount Only'!$A$5:$Q$150,11,FALSE)),0,VLOOKUP($A33,'FY22 MAEP ADA Amount Only'!$A$5:$Q$150,11,FALSE))</f>
        <v>5539.3675294117647</v>
      </c>
      <c r="L33" s="109">
        <f>IF(ISNA(VLOOKUP($A33,'FY21 MAEP ADA Amount Only'!$A$5:$M$1510,9,FALSE)),0,VLOOKUP($A33,'FY21 MAEP ADA Amount Only'!$A$5:$M$151,9,FALSE))</f>
        <v>5552.1405109235275</v>
      </c>
      <c r="M33" s="130">
        <f t="shared" si="0"/>
        <v>-12.772981511762737</v>
      </c>
      <c r="O33" s="109">
        <f>IF(ISNA(VLOOKUP($A33,'FY22 MAEP ADA Amount Only'!$A$5:$Q$150,16,FALSE)),0,VLOOKUP($A33,'FY22 MAEP ADA Amount Only'!$A$5:$Q$150,16,FALSE))</f>
        <v>4104.0324316966453</v>
      </c>
      <c r="P33" s="109">
        <f>IF(ISNA(VLOOKUP($A33,'FY21 MAEP ADA Amount Only'!$A$5:$M$1510,12,FALSE)),0,VLOOKUP($A33,'FY21 MAEP ADA Amount Only'!$A$5:$M$151,12,FALSE))</f>
        <v>4053.0624906527601</v>
      </c>
      <c r="Q33" s="130">
        <f t="shared" si="1"/>
        <v>50.969941043885228</v>
      </c>
      <c r="R33" s="140" t="s">
        <v>187</v>
      </c>
    </row>
    <row r="34" spans="1:18">
      <c r="A34" s="9">
        <v>1821</v>
      </c>
      <c r="B34" s="21" t="s">
        <v>38</v>
      </c>
      <c r="C34" s="103">
        <f>IF(ISNA(VLOOKUP($A34,'2022 MAEP summary '!$A$5:$Q$150,11,FALSE)),0,VLOOKUP($A34,'2022 MAEP summary '!$A$5:$Q$150,11,FALSE))</f>
        <v>5532.3128476147585</v>
      </c>
      <c r="D34" s="103">
        <f>IF(ISNA(VLOOKUP($A34,'2021 MAEP summary '!$A$5:$K$151,7,FALSE)),0,VLOOKUP($A34,'2021 MAEP summary '!$A$5:$K$151,7,FALSE))</f>
        <v>5397.4547006801658</v>
      </c>
      <c r="E34" s="131">
        <f>C34-D34</f>
        <v>134.8581469345927</v>
      </c>
      <c r="G34" s="103">
        <f>IF(ISNA(VLOOKUP($A34,'2022 MAEP summary '!$A$5:$Q$150,16,FALSE)),0,VLOOKUP($A34,'2022 MAEP summary '!$A$5:$Q$150,16,FALSE))</f>
        <v>4355.1768397105416</v>
      </c>
      <c r="H34" s="103">
        <f>IF(ISNA(VLOOKUP($A34,'2021 MAEP summary '!$A$5:$K$151,10,FALSE)),0,VLOOKUP($A34,'2021 MAEP summary '!$A$5:$K$151,10,FALSE))</f>
        <v>4212.2217336998156</v>
      </c>
      <c r="I34" s="131">
        <f>G34-H34</f>
        <v>142.95510601072601</v>
      </c>
      <c r="K34" s="123">
        <f>IF(ISNA(VLOOKUP($A34,'FY22 MAEP ADA Amount Only'!$A$5:$Q$150,11,FALSE)),0,VLOOKUP($A34,'FY22 MAEP ADA Amount Only'!$A$5:$Q$150,11,FALSE))</f>
        <v>5532.3128476147585</v>
      </c>
      <c r="L34" s="123">
        <f>IF(ISNA(VLOOKUP($A34,'FY21 MAEP ADA Amount Only'!$A$5:$M$1510,9,FALSE)),0,VLOOKUP($A34,'FY21 MAEP ADA Amount Only'!$A$5:$M$151,9,FALSE))</f>
        <v>5397.4547006801658</v>
      </c>
      <c r="M34" s="134">
        <f t="shared" si="0"/>
        <v>134.8581469345927</v>
      </c>
      <c r="O34" s="123">
        <f>IF(ISNA(VLOOKUP($A34,'FY22 MAEP ADA Amount Only'!$A$5:$Q$150,16,FALSE)),0,VLOOKUP($A34,'FY22 MAEP ADA Amount Only'!$A$5:$Q$150,16,FALSE))</f>
        <v>4355.1768397105416</v>
      </c>
      <c r="P34" s="123">
        <f>IF(ISNA(VLOOKUP($A34,'FY21 MAEP ADA Amount Only'!$A$5:$M$1510,12,FALSE)),0,VLOOKUP($A34,'FY21 MAEP ADA Amount Only'!$A$5:$M$151,12,FALSE))</f>
        <v>4212.2217336998156</v>
      </c>
      <c r="Q34" s="134">
        <f t="shared" si="1"/>
        <v>142.95510601072601</v>
      </c>
    </row>
    <row r="35" spans="1:18">
      <c r="A35" s="9">
        <v>1900</v>
      </c>
      <c r="B35" s="21" t="s">
        <v>39</v>
      </c>
      <c r="C35" s="103">
        <f>IF(ISNA(VLOOKUP($A35,'2022 MAEP summary '!$A$5:$Q$150,11,FALSE)),0,VLOOKUP($A35,'2022 MAEP summary '!$A$5:$Q$150,11,FALSE))</f>
        <v>5507.1738093090626</v>
      </c>
      <c r="D35" s="103">
        <f>IF(ISNA(VLOOKUP($A35,'2021 MAEP summary '!$A$5:$K$151,7,FALSE)),0,VLOOKUP($A35,'2021 MAEP summary '!$A$5:$K$151,7,FALSE))</f>
        <v>5455.1657940107716</v>
      </c>
      <c r="E35" s="131">
        <f>C35-D35</f>
        <v>52.008015298290957</v>
      </c>
      <c r="G35" s="103">
        <f>IF(ISNA(VLOOKUP($A35,'2022 MAEP summary '!$A$5:$Q$150,16,FALSE)),0,VLOOKUP($A35,'2022 MAEP summary '!$A$5:$Q$150,16,FALSE))</f>
        <v>4192.673722497334</v>
      </c>
      <c r="H35" s="103">
        <f>IF(ISNA(VLOOKUP($A35,'2021 MAEP summary '!$A$5:$K$151,10,FALSE)),0,VLOOKUP($A35,'2021 MAEP summary '!$A$5:$K$151,10,FALSE))</f>
        <v>4125.7930436140041</v>
      </c>
      <c r="I35" s="131">
        <f>G35-H35</f>
        <v>66.880678883329892</v>
      </c>
      <c r="K35" s="123">
        <f>IF(ISNA(VLOOKUP($A35,'FY22 MAEP ADA Amount Only'!$A$5:$Q$150,11,FALSE)),0,VLOOKUP($A35,'FY22 MAEP ADA Amount Only'!$A$5:$Q$150,11,FALSE))</f>
        <v>5507.1738093090626</v>
      </c>
      <c r="L35" s="123">
        <f>IF(ISNA(VLOOKUP($A35,'FY21 MAEP ADA Amount Only'!$A$5:$M$1510,9,FALSE)),0,VLOOKUP($A35,'FY21 MAEP ADA Amount Only'!$A$5:$M$151,9,FALSE))</f>
        <v>5455.1657940107716</v>
      </c>
      <c r="M35" s="134">
        <f t="shared" si="0"/>
        <v>52.008015298290957</v>
      </c>
      <c r="O35" s="123">
        <f>IF(ISNA(VLOOKUP($A35,'FY22 MAEP ADA Amount Only'!$A$5:$Q$150,16,FALSE)),0,VLOOKUP($A35,'FY22 MAEP ADA Amount Only'!$A$5:$Q$150,16,FALSE))</f>
        <v>4192.673722497334</v>
      </c>
      <c r="P35" s="123">
        <f>IF(ISNA(VLOOKUP($A35,'FY21 MAEP ADA Amount Only'!$A$5:$M$1510,12,FALSE)),0,VLOOKUP($A35,'FY21 MAEP ADA Amount Only'!$A$5:$M$151,12,FALSE))</f>
        <v>4125.7930436140041</v>
      </c>
      <c r="Q35" s="134">
        <f t="shared" si="1"/>
        <v>66.880678883329892</v>
      </c>
    </row>
    <row r="36" spans="1:18">
      <c r="A36" s="7">
        <v>2000</v>
      </c>
      <c r="B36" s="85" t="s">
        <v>40</v>
      </c>
      <c r="C36" s="103">
        <f>IF(ISNA(VLOOKUP($A36,'2022 MAEP summary '!$A$5:$Q$150,11,FALSE)),0,VLOOKUP($A36,'2022 MAEP summary '!$A$5:$Q$150,11,FALSE))</f>
        <v>5530.1202121863107</v>
      </c>
      <c r="D36" s="103">
        <f>IF(ISNA(VLOOKUP($A36,'2021 MAEP summary '!$A$5:$K$151,7,FALSE)),0,VLOOKUP($A36,'2021 MAEP summary '!$A$5:$K$151,7,FALSE))</f>
        <v>5419.8344448559774</v>
      </c>
      <c r="E36" s="131">
        <f>C36-D36</f>
        <v>110.28576733033333</v>
      </c>
      <c r="G36" s="103">
        <f>IF(ISNA(VLOOKUP($A36,'2022 MAEP summary '!$A$5:$Q$150,16,FALSE)),0,VLOOKUP($A36,'2022 MAEP summary '!$A$5:$Q$150,16,FALSE))</f>
        <v>4402.5191835189353</v>
      </c>
      <c r="H36" s="103">
        <f>IF(ISNA(VLOOKUP($A36,'2021 MAEP summary '!$A$5:$K$151,10,FALSE)),0,VLOOKUP($A36,'2021 MAEP summary '!$A$5:$K$151,10,FALSE))</f>
        <v>4431.7320425470034</v>
      </c>
      <c r="I36" s="131">
        <f>G36-H36</f>
        <v>-29.212859028068124</v>
      </c>
      <c r="K36" s="123">
        <f>IF(ISNA(VLOOKUP($A36,'FY22 MAEP ADA Amount Only'!$A$5:$Q$150,11,FALSE)),0,VLOOKUP($A36,'FY22 MAEP ADA Amount Only'!$A$5:$Q$150,11,FALSE))</f>
        <v>5530.1202121863107</v>
      </c>
      <c r="L36" s="123">
        <f>IF(ISNA(VLOOKUP($A36,'FY21 MAEP ADA Amount Only'!$A$5:$M$1510,9,FALSE)),0,VLOOKUP($A36,'FY21 MAEP ADA Amount Only'!$A$5:$M$151,9,FALSE))</f>
        <v>5419.8344448559774</v>
      </c>
      <c r="M36" s="134">
        <f t="shared" si="0"/>
        <v>110.28576733033333</v>
      </c>
      <c r="O36" s="123">
        <f>IF(ISNA(VLOOKUP($A36,'FY22 MAEP ADA Amount Only'!$A$5:$Q$150,16,FALSE)),0,VLOOKUP($A36,'FY22 MAEP ADA Amount Only'!$A$5:$Q$150,16,FALSE))</f>
        <v>4402.5191835189353</v>
      </c>
      <c r="P36" s="123">
        <f>IF(ISNA(VLOOKUP($A36,'FY21 MAEP ADA Amount Only'!$A$5:$M$1510,12,FALSE)),0,VLOOKUP($A36,'FY21 MAEP ADA Amount Only'!$A$5:$M$151,12,FALSE))</f>
        <v>4431.7320425470034</v>
      </c>
      <c r="Q36" s="134">
        <f t="shared" si="1"/>
        <v>-29.212859028068124</v>
      </c>
    </row>
    <row r="37" spans="1:18">
      <c r="A37" s="9">
        <v>2100</v>
      </c>
      <c r="B37" s="21" t="s">
        <v>41</v>
      </c>
      <c r="C37" s="103">
        <f>IF(ISNA(VLOOKUP($A37,'2022 MAEP summary '!$A$5:$Q$150,11,FALSE)),0,VLOOKUP($A37,'2022 MAEP summary '!$A$5:$Q$150,11,FALSE))</f>
        <v>5525.9652942699195</v>
      </c>
      <c r="D37" s="103">
        <f>IF(ISNA(VLOOKUP($A37,'2021 MAEP summary '!$A$5:$K$151,7,FALSE)),0,VLOOKUP($A37,'2021 MAEP summary '!$A$5:$K$151,7,FALSE))</f>
        <v>5442.13571424169</v>
      </c>
      <c r="E37" s="131">
        <f>C37-D37</f>
        <v>83.829580028229429</v>
      </c>
      <c r="G37" s="103">
        <f>IF(ISNA(VLOOKUP($A37,'2022 MAEP summary '!$A$5:$Q$150,16,FALSE)),0,VLOOKUP($A37,'2022 MAEP summary '!$A$5:$Q$150,16,FALSE))</f>
        <v>4107.1155636706553</v>
      </c>
      <c r="H37" s="103">
        <f>IF(ISNA(VLOOKUP($A37,'2021 MAEP summary '!$A$5:$K$151,10,FALSE)),0,VLOOKUP($A37,'2021 MAEP summary '!$A$5:$K$151,10,FALSE))</f>
        <v>3972.7587936443365</v>
      </c>
      <c r="I37" s="131">
        <f>G37-H37</f>
        <v>134.35677002631883</v>
      </c>
      <c r="K37" s="123">
        <f>IF(ISNA(VLOOKUP($A37,'FY22 MAEP ADA Amount Only'!$A$5:$Q$150,11,FALSE)),0,VLOOKUP($A37,'FY22 MAEP ADA Amount Only'!$A$5:$Q$150,11,FALSE))</f>
        <v>5525.9652942699195</v>
      </c>
      <c r="L37" s="123">
        <f>IF(ISNA(VLOOKUP($A37,'FY21 MAEP ADA Amount Only'!$A$5:$M$1510,9,FALSE)),0,VLOOKUP($A37,'FY21 MAEP ADA Amount Only'!$A$5:$M$151,9,FALSE))</f>
        <v>5442.13571424169</v>
      </c>
      <c r="M37" s="134">
        <f t="shared" si="0"/>
        <v>83.829580028229429</v>
      </c>
      <c r="O37" s="123">
        <f>IF(ISNA(VLOOKUP($A37,'FY22 MAEP ADA Amount Only'!$A$5:$Q$150,16,FALSE)),0,VLOOKUP($A37,'FY22 MAEP ADA Amount Only'!$A$5:$Q$150,16,FALSE))</f>
        <v>4107.1155636706553</v>
      </c>
      <c r="P37" s="123">
        <f>IF(ISNA(VLOOKUP($A37,'FY21 MAEP ADA Amount Only'!$A$5:$M$1510,12,FALSE)),0,VLOOKUP($A37,'FY21 MAEP ADA Amount Only'!$A$5:$M$151,12,FALSE))</f>
        <v>3972.7587936443365</v>
      </c>
      <c r="Q37" s="134">
        <f t="shared" si="1"/>
        <v>134.35677002631883</v>
      </c>
    </row>
    <row r="38" spans="1:18" s="110" customFormat="1">
      <c r="A38" s="107">
        <v>2220</v>
      </c>
      <c r="B38" s="108" t="s">
        <v>42</v>
      </c>
      <c r="C38" s="109">
        <f>IF(ISNA(VLOOKUP($A38,'2022 MAEP summary '!$A$5:$Q$150,11,FALSE)),0,VLOOKUP($A38,'2022 MAEP summary '!$A$5:$Q$150,11,FALSE))</f>
        <v>5535.8226479165178</v>
      </c>
      <c r="D38" s="109">
        <f>IF(ISNA(VLOOKUP($A38,'2021 MAEP summary '!$A$5:$K$151,7,FALSE)),0,VLOOKUP($A38,'2021 MAEP summary '!$A$5:$K$151,7,FALSE))</f>
        <v>5446.1649837378654</v>
      </c>
      <c r="E38" s="130">
        <f>C38-D38</f>
        <v>89.65766417865234</v>
      </c>
      <c r="G38" s="109">
        <f>IF(ISNA(VLOOKUP($A38,'2022 MAEP summary '!$A$5:$Q$150,16,FALSE)),0,VLOOKUP($A38,'2022 MAEP summary '!$A$5:$Q$150,16,FALSE))</f>
        <v>4245.5993161634597</v>
      </c>
      <c r="H38" s="109">
        <f>IF(ISNA(VLOOKUP($A38,'2021 MAEP summary '!$A$5:$K$151,10,FALSE)),0,VLOOKUP($A38,'2021 MAEP summary '!$A$5:$K$151,10,FALSE))</f>
        <v>4175.7325935348372</v>
      </c>
      <c r="I38" s="130">
        <f>G38-H38</f>
        <v>69.866722628622483</v>
      </c>
      <c r="J38" s="140" t="s">
        <v>190</v>
      </c>
      <c r="K38" s="109">
        <f>IF(ISNA(VLOOKUP($A38,'FY22 MAEP ADA Amount Only'!$A$5:$Q$150,11,FALSE)),0,VLOOKUP($A38,'FY22 MAEP ADA Amount Only'!$A$5:$Q$150,11,FALSE))</f>
        <v>5535.8226479165178</v>
      </c>
      <c r="L38" s="109">
        <f>IF(ISNA(VLOOKUP($A38,'FY21 MAEP ADA Amount Only'!$A$5:$M$1510,9,FALSE)),0,VLOOKUP($A38,'FY21 MAEP ADA Amount Only'!$A$5:$M$151,9,FALSE))</f>
        <v>5446.1649837378654</v>
      </c>
      <c r="M38" s="130">
        <f t="shared" si="0"/>
        <v>89.65766417865234</v>
      </c>
      <c r="O38" s="109">
        <f>IF(ISNA(VLOOKUP($A38,'FY22 MAEP ADA Amount Only'!$A$5:$Q$150,16,FALSE)),0,VLOOKUP($A38,'FY22 MAEP ADA Amount Only'!$A$5:$Q$150,16,FALSE))</f>
        <v>4245.5993161634597</v>
      </c>
      <c r="P38" s="109">
        <f>IF(ISNA(VLOOKUP($A38,'FY21 MAEP ADA Amount Only'!$A$5:$M$1510,12,FALSE)),0,VLOOKUP($A38,'FY21 MAEP ADA Amount Only'!$A$5:$M$151,12,FALSE))</f>
        <v>4175.7325935348372</v>
      </c>
      <c r="Q38" s="130">
        <f t="shared" si="1"/>
        <v>69.866722628622483</v>
      </c>
      <c r="R38" s="140" t="s">
        <v>190</v>
      </c>
    </row>
    <row r="39" spans="1:18">
      <c r="A39" s="9">
        <v>2300</v>
      </c>
      <c r="B39" s="21" t="s">
        <v>43</v>
      </c>
      <c r="C39" s="103">
        <f>IF(ISNA(VLOOKUP($A39,'2022 MAEP summary '!$A$5:$Q$150,11,FALSE)),0,VLOOKUP($A39,'2022 MAEP summary '!$A$5:$Q$150,11,FALSE))</f>
        <v>5522.5083573352331</v>
      </c>
      <c r="D39" s="103">
        <f>IF(ISNA(VLOOKUP($A39,'2021 MAEP summary '!$A$5:$K$151,7,FALSE)),0,VLOOKUP($A39,'2021 MAEP summary '!$A$5:$K$151,7,FALSE))</f>
        <v>5428.4378648325801</v>
      </c>
      <c r="E39" s="131">
        <f>C39-D39</f>
        <v>94.070492502652996</v>
      </c>
      <c r="G39" s="103">
        <f>IF(ISNA(VLOOKUP($A39,'2022 MAEP summary '!$A$5:$Q$150,16,FALSE)),0,VLOOKUP($A39,'2022 MAEP summary '!$A$5:$Q$150,16,FALSE))</f>
        <v>4097.9006196719129</v>
      </c>
      <c r="H39" s="103">
        <f>IF(ISNA(VLOOKUP($A39,'2021 MAEP summary '!$A$5:$K$151,10,FALSE)),0,VLOOKUP($A39,'2021 MAEP summary '!$A$5:$K$151,10,FALSE))</f>
        <v>3962.7596012049175</v>
      </c>
      <c r="I39" s="131">
        <f>G39-H39</f>
        <v>135.14101846699532</v>
      </c>
      <c r="K39" s="123">
        <f>IF(ISNA(VLOOKUP($A39,'FY22 MAEP ADA Amount Only'!$A$5:$Q$150,11,FALSE)),0,VLOOKUP($A39,'FY22 MAEP ADA Amount Only'!$A$5:$Q$150,11,FALSE))</f>
        <v>5522.5083573352331</v>
      </c>
      <c r="L39" s="123">
        <f>IF(ISNA(VLOOKUP($A39,'FY21 MAEP ADA Amount Only'!$A$5:$M$1510,9,FALSE)),0,VLOOKUP($A39,'FY21 MAEP ADA Amount Only'!$A$5:$M$151,9,FALSE))</f>
        <v>5428.4378648325801</v>
      </c>
      <c r="M39" s="134">
        <f t="shared" si="0"/>
        <v>94.070492502652996</v>
      </c>
      <c r="O39" s="123">
        <f>IF(ISNA(VLOOKUP($A39,'FY22 MAEP ADA Amount Only'!$A$5:$Q$150,16,FALSE)),0,VLOOKUP($A39,'FY22 MAEP ADA Amount Only'!$A$5:$Q$150,16,FALSE))</f>
        <v>4097.9006196719129</v>
      </c>
      <c r="P39" s="123">
        <f>IF(ISNA(VLOOKUP($A39,'FY21 MAEP ADA Amount Only'!$A$5:$M$1510,12,FALSE)),0,VLOOKUP($A39,'FY21 MAEP ADA Amount Only'!$A$5:$M$151,12,FALSE))</f>
        <v>3962.7596012049175</v>
      </c>
      <c r="Q39" s="134">
        <f t="shared" si="1"/>
        <v>135.14101846699532</v>
      </c>
    </row>
    <row r="40" spans="1:18" s="110" customFormat="1">
      <c r="A40" s="107">
        <v>2320</v>
      </c>
      <c r="B40" s="108" t="s">
        <v>44</v>
      </c>
      <c r="C40" s="109">
        <f>IF(ISNA(VLOOKUP($A40,'2022 MAEP summary '!$A$5:$Q$150,11,FALSE)),0,VLOOKUP($A40,'2022 MAEP summary '!$A$5:$Q$150,11,FALSE))</f>
        <v>5520.8489029410157</v>
      </c>
      <c r="D40" s="109">
        <f>IF(ISNA(VLOOKUP($A40,'2021 MAEP summary '!$A$5:$K$151,7,FALSE)),0,VLOOKUP($A40,'2021 MAEP summary '!$A$5:$K$151,7,FALSE))</f>
        <v>5504.1291193370089</v>
      </c>
      <c r="E40" s="130">
        <f>C40-D40</f>
        <v>16.719783604006807</v>
      </c>
      <c r="G40" s="109">
        <f>IF(ISNA(VLOOKUP($A40,'2022 MAEP summary '!$A$5:$Q$150,16,FALSE)),0,VLOOKUP($A40,'2022 MAEP summary '!$A$5:$Q$150,16,FALSE))</f>
        <v>4143.4005914864383</v>
      </c>
      <c r="H40" s="109">
        <f>IF(ISNA(VLOOKUP($A40,'2021 MAEP summary '!$A$5:$K$151,10,FALSE)),0,VLOOKUP($A40,'2021 MAEP summary '!$A$5:$K$151,10,FALSE))</f>
        <v>4018.0141091525957</v>
      </c>
      <c r="I40" s="130">
        <f>G40-H40</f>
        <v>125.38648233384265</v>
      </c>
      <c r="J40" s="140" t="s">
        <v>190</v>
      </c>
      <c r="K40" s="109">
        <f>IF(ISNA(VLOOKUP($A40,'FY22 MAEP ADA Amount Only'!$A$5:$Q$150,11,FALSE)),0,VLOOKUP($A40,'FY22 MAEP ADA Amount Only'!$A$5:$Q$150,11,FALSE))</f>
        <v>5520.8489029410157</v>
      </c>
      <c r="L40" s="109">
        <f>IF(ISNA(VLOOKUP($A40,'FY21 MAEP ADA Amount Only'!$A$5:$M$1510,9,FALSE)),0,VLOOKUP($A40,'FY21 MAEP ADA Amount Only'!$A$5:$M$151,9,FALSE))</f>
        <v>5504.1291193370089</v>
      </c>
      <c r="M40" s="130">
        <f t="shared" si="0"/>
        <v>16.719783604006807</v>
      </c>
      <c r="O40" s="109">
        <f>IF(ISNA(VLOOKUP($A40,'FY22 MAEP ADA Amount Only'!$A$5:$Q$150,16,FALSE)),0,VLOOKUP($A40,'FY22 MAEP ADA Amount Only'!$A$5:$Q$150,16,FALSE))</f>
        <v>4143.4005914864383</v>
      </c>
      <c r="P40" s="109">
        <f>IF(ISNA(VLOOKUP($A40,'FY21 MAEP ADA Amount Only'!$A$5:$M$1510,12,FALSE)),0,VLOOKUP($A40,'FY21 MAEP ADA Amount Only'!$A$5:$M$151,12,FALSE))</f>
        <v>4018.0141091525957</v>
      </c>
      <c r="Q40" s="130">
        <f t="shared" si="1"/>
        <v>125.38648233384265</v>
      </c>
      <c r="R40" s="140" t="s">
        <v>190</v>
      </c>
    </row>
    <row r="41" spans="1:18" s="110" customFormat="1">
      <c r="A41" s="107">
        <v>2400</v>
      </c>
      <c r="B41" s="108" t="s">
        <v>45</v>
      </c>
      <c r="C41" s="109">
        <f>IF(ISNA(VLOOKUP($A41,'2022 MAEP summary '!$A$5:$Q$150,11,FALSE)),0,VLOOKUP($A41,'2022 MAEP summary '!$A$5:$Q$150,11,FALSE))</f>
        <v>5513.951278724443</v>
      </c>
      <c r="D41" s="109">
        <f>IF(ISNA(VLOOKUP($A41,'2021 MAEP summary '!$A$5:$K$151,7,FALSE)),0,VLOOKUP($A41,'2021 MAEP summary '!$A$5:$K$151,7,FALSE))</f>
        <v>5436.15360754013</v>
      </c>
      <c r="E41" s="130">
        <f>C41-D41</f>
        <v>77.797671184313003</v>
      </c>
      <c r="G41" s="109">
        <f>IF(ISNA(VLOOKUP($A41,'2022 MAEP summary '!$A$5:$Q$150,16,FALSE)),0,VLOOKUP($A41,'2022 MAEP summary '!$A$5:$Q$150,16,FALSE))</f>
        <v>4118.090613732521</v>
      </c>
      <c r="H41" s="109">
        <f>IF(ISNA(VLOOKUP($A41,'2021 MAEP summary '!$A$5:$K$151,10,FALSE)),0,VLOOKUP($A41,'2021 MAEP summary '!$A$5:$K$151,10,FALSE))</f>
        <v>3968.3921544567202</v>
      </c>
      <c r="I41" s="130">
        <f>G41-H41</f>
        <v>149.69845927580081</v>
      </c>
      <c r="J41" s="140" t="s">
        <v>190</v>
      </c>
      <c r="K41" s="109">
        <f>IF(ISNA(VLOOKUP($A41,'FY22 MAEP ADA Amount Only'!$A$5:$Q$150,11,FALSE)),0,VLOOKUP($A41,'FY22 MAEP ADA Amount Only'!$A$5:$Q$150,11,FALSE))</f>
        <v>5513.951278724443</v>
      </c>
      <c r="L41" s="109">
        <f>IF(ISNA(VLOOKUP($A41,'FY21 MAEP ADA Amount Only'!$A$5:$M$1510,9,FALSE)),0,VLOOKUP($A41,'FY21 MAEP ADA Amount Only'!$A$5:$M$151,9,FALSE))</f>
        <v>5436.15360754013</v>
      </c>
      <c r="M41" s="130">
        <f t="shared" si="0"/>
        <v>77.797671184313003</v>
      </c>
      <c r="O41" s="109">
        <f>IF(ISNA(VLOOKUP($A41,'FY22 MAEP ADA Amount Only'!$A$5:$Q$150,16,FALSE)),0,VLOOKUP($A41,'FY22 MAEP ADA Amount Only'!$A$5:$Q$150,16,FALSE))</f>
        <v>4118.090613732521</v>
      </c>
      <c r="P41" s="109">
        <f>IF(ISNA(VLOOKUP($A41,'FY21 MAEP ADA Amount Only'!$A$5:$M$1510,12,FALSE)),0,VLOOKUP($A41,'FY21 MAEP ADA Amount Only'!$A$5:$M$151,12,FALSE))</f>
        <v>3968.3921544567202</v>
      </c>
      <c r="Q41" s="130">
        <f t="shared" si="1"/>
        <v>149.69845927580081</v>
      </c>
      <c r="R41" s="140" t="s">
        <v>190</v>
      </c>
    </row>
    <row r="42" spans="1:18" s="110" customFormat="1">
      <c r="A42" s="107">
        <v>2420</v>
      </c>
      <c r="B42" s="108" t="s">
        <v>46</v>
      </c>
      <c r="C42" s="109">
        <f>IF(ISNA(VLOOKUP($A42,'2022 MAEP summary '!$A$5:$Q$150,11,FALSE)),0,VLOOKUP($A42,'2022 MAEP summary '!$A$5:$Q$150,11,FALSE))</f>
        <v>5524.3512168490806</v>
      </c>
      <c r="D42" s="109">
        <f>IF(ISNA(VLOOKUP($A42,'2021 MAEP summary '!$A$5:$K$151,7,FALSE)),0,VLOOKUP($A42,'2021 MAEP summary '!$A$5:$K$151,7,FALSE))</f>
        <v>5424.0002003538402</v>
      </c>
      <c r="E42" s="130">
        <f>C42-D42</f>
        <v>100.3510164952404</v>
      </c>
      <c r="G42" s="109">
        <f>IF(ISNA(VLOOKUP($A42,'2022 MAEP summary '!$A$5:$Q$150,16,FALSE)),0,VLOOKUP($A42,'2022 MAEP summary '!$A$5:$Q$150,16,FALSE))</f>
        <v>4117.5980667441418</v>
      </c>
      <c r="H42" s="109">
        <f>IF(ISNA(VLOOKUP($A42,'2021 MAEP summary '!$A$5:$K$151,10,FALSE)),0,VLOOKUP($A42,'2021 MAEP summary '!$A$5:$K$151,10,FALSE))</f>
        <v>3959.5201915945399</v>
      </c>
      <c r="I42" s="130">
        <f>G42-H42</f>
        <v>158.07787514960182</v>
      </c>
      <c r="J42" s="140" t="s">
        <v>190</v>
      </c>
      <c r="K42" s="109">
        <f>IF(ISNA(VLOOKUP($A42,'FY22 MAEP ADA Amount Only'!$A$5:$Q$150,11,FALSE)),0,VLOOKUP($A42,'FY22 MAEP ADA Amount Only'!$A$5:$Q$150,11,FALSE))</f>
        <v>5524.3512168490806</v>
      </c>
      <c r="L42" s="109">
        <f>IF(ISNA(VLOOKUP($A42,'FY21 MAEP ADA Amount Only'!$A$5:$M$1510,9,FALSE)),0,VLOOKUP($A42,'FY21 MAEP ADA Amount Only'!$A$5:$M$151,9,FALSE))</f>
        <v>5424.0002003538402</v>
      </c>
      <c r="M42" s="130">
        <f t="shared" si="0"/>
        <v>100.3510164952404</v>
      </c>
      <c r="O42" s="109">
        <f>IF(ISNA(VLOOKUP($A42,'FY22 MAEP ADA Amount Only'!$A$5:$Q$150,16,FALSE)),0,VLOOKUP($A42,'FY22 MAEP ADA Amount Only'!$A$5:$Q$150,16,FALSE))</f>
        <v>4117.5980667441418</v>
      </c>
      <c r="P42" s="109">
        <f>IF(ISNA(VLOOKUP($A42,'FY21 MAEP ADA Amount Only'!$A$5:$M$1510,12,FALSE)),0,VLOOKUP($A42,'FY21 MAEP ADA Amount Only'!$A$5:$M$151,12,FALSE))</f>
        <v>3959.5201915945399</v>
      </c>
      <c r="Q42" s="130">
        <f t="shared" si="1"/>
        <v>158.07787514960182</v>
      </c>
      <c r="R42" s="140" t="s">
        <v>190</v>
      </c>
    </row>
    <row r="43" spans="1:18" s="110" customFormat="1">
      <c r="A43" s="107">
        <v>2421</v>
      </c>
      <c r="B43" s="108" t="s">
        <v>47</v>
      </c>
      <c r="C43" s="109">
        <f>IF(ISNA(VLOOKUP($A43,'2022 MAEP summary '!$A$5:$Q$150,11,FALSE)),0,VLOOKUP($A43,'2022 MAEP summary '!$A$5:$Q$150,11,FALSE))</f>
        <v>5524.8911989218586</v>
      </c>
      <c r="D43" s="109">
        <f>IF(ISNA(VLOOKUP($A43,'2021 MAEP summary '!$A$5:$K$151,7,FALSE)),0,VLOOKUP($A43,'2021 MAEP summary '!$A$5:$K$151,7,FALSE))</f>
        <v>5448.6605401923307</v>
      </c>
      <c r="E43" s="130">
        <f>C43-D43</f>
        <v>76.230658729527931</v>
      </c>
      <c r="G43" s="109">
        <f>IF(ISNA(VLOOKUP($A43,'2022 MAEP summary '!$A$5:$Q$150,16,FALSE)),0,VLOOKUP($A43,'2022 MAEP summary '!$A$5:$Q$150,16,FALSE))</f>
        <v>4100.7699235909495</v>
      </c>
      <c r="H43" s="109">
        <f>IF(ISNA(VLOOKUP($A43,'2021 MAEP summary '!$A$5:$K$151,10,FALSE)),0,VLOOKUP($A43,'2021 MAEP summary '!$A$5:$K$151,10,FALSE))</f>
        <v>3977.5222133767015</v>
      </c>
      <c r="I43" s="130">
        <f>G43-H43</f>
        <v>123.24771021424795</v>
      </c>
      <c r="J43" s="140" t="s">
        <v>190</v>
      </c>
      <c r="K43" s="109">
        <f>IF(ISNA(VLOOKUP($A43,'FY22 MAEP ADA Amount Only'!$A$5:$Q$150,11,FALSE)),0,VLOOKUP($A43,'FY22 MAEP ADA Amount Only'!$A$5:$Q$150,11,FALSE))</f>
        <v>5524.8911989218586</v>
      </c>
      <c r="L43" s="109">
        <f>IF(ISNA(VLOOKUP($A43,'FY21 MAEP ADA Amount Only'!$A$5:$M$1510,9,FALSE)),0,VLOOKUP($A43,'FY21 MAEP ADA Amount Only'!$A$5:$M$151,9,FALSE))</f>
        <v>5448.6605401923307</v>
      </c>
      <c r="M43" s="130">
        <f t="shared" si="0"/>
        <v>76.230658729527931</v>
      </c>
      <c r="O43" s="109">
        <f>IF(ISNA(VLOOKUP($A43,'FY22 MAEP ADA Amount Only'!$A$5:$Q$150,16,FALSE)),0,VLOOKUP($A43,'FY22 MAEP ADA Amount Only'!$A$5:$Q$150,16,FALSE))</f>
        <v>4100.7699235909495</v>
      </c>
      <c r="P43" s="109">
        <f>IF(ISNA(VLOOKUP($A43,'FY21 MAEP ADA Amount Only'!$A$5:$M$1510,12,FALSE)),0,VLOOKUP($A43,'FY21 MAEP ADA Amount Only'!$A$5:$M$151,12,FALSE))</f>
        <v>3977.5222133767015</v>
      </c>
      <c r="Q43" s="130">
        <f t="shared" si="1"/>
        <v>123.24771021424795</v>
      </c>
      <c r="R43" s="140" t="s">
        <v>190</v>
      </c>
    </row>
    <row r="44" spans="1:18">
      <c r="A44" s="9">
        <v>2422</v>
      </c>
      <c r="B44" s="21" t="s">
        <v>48</v>
      </c>
      <c r="C44" s="103">
        <f>IF(ISNA(VLOOKUP($A44,'2022 MAEP summary '!$A$5:$Q$150,11,FALSE)),0,VLOOKUP($A44,'2022 MAEP summary '!$A$5:$Q$150,11,FALSE))</f>
        <v>5513.1018282662853</v>
      </c>
      <c r="D44" s="103">
        <f>IF(ISNA(VLOOKUP($A44,'2021 MAEP summary '!$A$5:$K$151,7,FALSE)),0,VLOOKUP($A44,'2021 MAEP summary '!$A$5:$K$151,7,FALSE))</f>
        <v>5373.5774805942829</v>
      </c>
      <c r="E44" s="131">
        <f>C44-D44</f>
        <v>139.52434767200248</v>
      </c>
      <c r="G44" s="103">
        <f>IF(ISNA(VLOOKUP($A44,'2022 MAEP summary '!$A$5:$Q$150,16,FALSE)),0,VLOOKUP($A44,'2022 MAEP summary '!$A$5:$Q$150,16,FALSE))</f>
        <v>4513.3468865178438</v>
      </c>
      <c r="H44" s="103">
        <f>IF(ISNA(VLOOKUP($A44,'2021 MAEP summary '!$A$5:$K$151,10,FALSE)),0,VLOOKUP($A44,'2021 MAEP summary '!$A$5:$K$151,10,FALSE))</f>
        <v>4394.4077977951802</v>
      </c>
      <c r="I44" s="131">
        <f>G44-H44</f>
        <v>118.93908872266366</v>
      </c>
      <c r="K44" s="123">
        <f>IF(ISNA(VLOOKUP($A44,'FY22 MAEP ADA Amount Only'!$A$5:$Q$150,11,FALSE)),0,VLOOKUP($A44,'FY22 MAEP ADA Amount Only'!$A$5:$Q$150,11,FALSE))</f>
        <v>5513.1018282662853</v>
      </c>
      <c r="L44" s="123">
        <f>IF(ISNA(VLOOKUP($A44,'FY21 MAEP ADA Amount Only'!$A$5:$M$1510,9,FALSE)),0,VLOOKUP($A44,'FY21 MAEP ADA Amount Only'!$A$5:$M$151,9,FALSE))</f>
        <v>5373.5774805942829</v>
      </c>
      <c r="M44" s="134">
        <f t="shared" si="0"/>
        <v>139.52434767200248</v>
      </c>
      <c r="O44" s="123">
        <f>IF(ISNA(VLOOKUP($A44,'FY22 MAEP ADA Amount Only'!$A$5:$Q$150,16,FALSE)),0,VLOOKUP($A44,'FY22 MAEP ADA Amount Only'!$A$5:$Q$150,16,FALSE))</f>
        <v>4513.3468865178438</v>
      </c>
      <c r="P44" s="123">
        <f>IF(ISNA(VLOOKUP($A44,'FY21 MAEP ADA Amount Only'!$A$5:$M$1510,12,FALSE)),0,VLOOKUP($A44,'FY21 MAEP ADA Amount Only'!$A$5:$M$151,12,FALSE))</f>
        <v>4394.4077977951802</v>
      </c>
      <c r="Q44" s="134">
        <f t="shared" si="1"/>
        <v>118.93908872266366</v>
      </c>
    </row>
    <row r="45" spans="1:18" s="110" customFormat="1">
      <c r="A45" s="107">
        <v>2423</v>
      </c>
      <c r="B45" s="108" t="s">
        <v>49</v>
      </c>
      <c r="C45" s="109">
        <f>IF(ISNA(VLOOKUP($A45,'2022 MAEP summary '!$A$5:$Q$150,11,FALSE)),0,VLOOKUP($A45,'2022 MAEP summary '!$A$5:$Q$150,11,FALSE))</f>
        <v>5531.0523885252178</v>
      </c>
      <c r="D45" s="109">
        <f>IF(ISNA(VLOOKUP($A45,'2021 MAEP summary '!$A$5:$K$151,7,FALSE)),0,VLOOKUP($A45,'2021 MAEP summary '!$A$5:$K$151,7,FALSE))</f>
        <v>5413.5371649911795</v>
      </c>
      <c r="E45" s="130">
        <f>C45-D45</f>
        <v>117.51522353403834</v>
      </c>
      <c r="G45" s="109">
        <f>IF(ISNA(VLOOKUP($A45,'2022 MAEP summary '!$A$5:$Q$150,16,FALSE)),0,VLOOKUP($A45,'2022 MAEP summary '!$A$5:$Q$150,16,FALSE))</f>
        <v>4103.4373219485242</v>
      </c>
      <c r="H45" s="109">
        <f>IF(ISNA(VLOOKUP($A45,'2021 MAEP summary '!$A$5:$K$151,10,FALSE)),0,VLOOKUP($A45,'2021 MAEP summary '!$A$5:$K$151,10,FALSE))</f>
        <v>3951.8823220016579</v>
      </c>
      <c r="I45" s="130">
        <f>G45-H45</f>
        <v>151.55499994686625</v>
      </c>
      <c r="J45" s="140" t="s">
        <v>190</v>
      </c>
      <c r="K45" s="109">
        <f>IF(ISNA(VLOOKUP($A45,'FY22 MAEP ADA Amount Only'!$A$5:$Q$150,11,FALSE)),0,VLOOKUP($A45,'FY22 MAEP ADA Amount Only'!$A$5:$Q$150,11,FALSE))</f>
        <v>5531.0523885252178</v>
      </c>
      <c r="L45" s="109">
        <f>IF(ISNA(VLOOKUP($A45,'FY21 MAEP ADA Amount Only'!$A$5:$M$1510,9,FALSE)),0,VLOOKUP($A45,'FY21 MAEP ADA Amount Only'!$A$5:$M$151,9,FALSE))</f>
        <v>5413.5371649911795</v>
      </c>
      <c r="M45" s="130">
        <f t="shared" si="0"/>
        <v>117.51522353403834</v>
      </c>
      <c r="O45" s="109">
        <f>IF(ISNA(VLOOKUP($A45,'FY22 MAEP ADA Amount Only'!$A$5:$Q$150,16,FALSE)),0,VLOOKUP($A45,'FY22 MAEP ADA Amount Only'!$A$5:$Q$150,16,FALSE))</f>
        <v>4103.4373219485242</v>
      </c>
      <c r="P45" s="109">
        <f>IF(ISNA(VLOOKUP($A45,'FY21 MAEP ADA Amount Only'!$A$5:$M$1510,12,FALSE)),0,VLOOKUP($A45,'FY21 MAEP ADA Amount Only'!$A$5:$M$151,12,FALSE))</f>
        <v>3951.8823220016579</v>
      </c>
      <c r="Q45" s="130">
        <f t="shared" si="1"/>
        <v>151.55499994686625</v>
      </c>
      <c r="R45" s="140" t="s">
        <v>190</v>
      </c>
    </row>
    <row r="46" spans="1:18">
      <c r="A46" s="9">
        <v>2500</v>
      </c>
      <c r="B46" s="21" t="s">
        <v>50</v>
      </c>
      <c r="C46" s="103">
        <f>IF(ISNA(VLOOKUP($A46,'2022 MAEP summary '!$A$5:$Q$150,11,FALSE)),0,VLOOKUP($A46,'2022 MAEP summary '!$A$5:$Q$150,11,FALSE))</f>
        <v>5527.4099920004528</v>
      </c>
      <c r="D46" s="103">
        <f>IF(ISNA(VLOOKUP($A46,'2021 MAEP summary '!$A$5:$K$151,7,FALSE)),0,VLOOKUP($A46,'2021 MAEP summary '!$A$5:$K$151,7,FALSE))</f>
        <v>5461.483923885562</v>
      </c>
      <c r="E46" s="131">
        <f>C46-D46</f>
        <v>65.926068114890768</v>
      </c>
      <c r="G46" s="103">
        <f>IF(ISNA(VLOOKUP($A46,'2022 MAEP summary '!$A$5:$Q$150,16,FALSE)),0,VLOOKUP($A46,'2022 MAEP summary '!$A$5:$Q$150,16,FALSE))</f>
        <v>4035.0092802352769</v>
      </c>
      <c r="H46" s="103">
        <f>IF(ISNA(VLOOKUP($A46,'2021 MAEP summary '!$A$5:$K$151,10,FALSE)),0,VLOOKUP($A46,'2021 MAEP summary '!$A$5:$K$151,10,FALSE))</f>
        <v>3986.8833468865018</v>
      </c>
      <c r="I46" s="131">
        <f>G46-H46</f>
        <v>48.125933348775106</v>
      </c>
      <c r="K46" s="123">
        <f>IF(ISNA(VLOOKUP($A46,'FY22 MAEP ADA Amount Only'!$A$5:$Q$150,11,FALSE)),0,VLOOKUP($A46,'FY22 MAEP ADA Amount Only'!$A$5:$Q$150,11,FALSE))</f>
        <v>5527.4099920004528</v>
      </c>
      <c r="L46" s="123">
        <f>IF(ISNA(VLOOKUP($A46,'FY21 MAEP ADA Amount Only'!$A$5:$M$1510,9,FALSE)),0,VLOOKUP($A46,'FY21 MAEP ADA Amount Only'!$A$5:$M$151,9,FALSE))</f>
        <v>5461.483923885562</v>
      </c>
      <c r="M46" s="134">
        <f t="shared" si="0"/>
        <v>65.926068114890768</v>
      </c>
      <c r="O46" s="123">
        <f>IF(ISNA(VLOOKUP($A46,'FY22 MAEP ADA Amount Only'!$A$5:$Q$150,16,FALSE)),0,VLOOKUP($A46,'FY22 MAEP ADA Amount Only'!$A$5:$Q$150,16,FALSE))</f>
        <v>4035.0092802352769</v>
      </c>
      <c r="P46" s="123">
        <f>IF(ISNA(VLOOKUP($A46,'FY21 MAEP ADA Amount Only'!$A$5:$M$1510,12,FALSE)),0,VLOOKUP($A46,'FY21 MAEP ADA Amount Only'!$A$5:$M$151,12,FALSE))</f>
        <v>3986.8833468865018</v>
      </c>
      <c r="Q46" s="134">
        <f t="shared" si="1"/>
        <v>48.125933348775106</v>
      </c>
    </row>
    <row r="47" spans="1:18" s="110" customFormat="1">
      <c r="A47" s="107">
        <v>2505</v>
      </c>
      <c r="B47" s="108" t="s">
        <v>51</v>
      </c>
      <c r="C47" s="109">
        <f>IF(ISNA(VLOOKUP($A47,'2022 MAEP summary '!$A$5:$Q$150,11,FALSE)),0,VLOOKUP($A47,'2022 MAEP summary '!$A$5:$Q$150,11,FALSE))</f>
        <v>5522.0785361739136</v>
      </c>
      <c r="D47" s="109">
        <f>IF(ISNA(VLOOKUP($A47,'2021 MAEP summary '!$A$5:$K$151,7,FALSE)),0,VLOOKUP($A47,'2021 MAEP summary '!$A$5:$K$151,7,FALSE))</f>
        <v>5550.7305052173915</v>
      </c>
      <c r="E47" s="130">
        <f>C47-D47</f>
        <v>-28.651969043477948</v>
      </c>
      <c r="G47" s="109">
        <f>IF(ISNA(VLOOKUP($A47,'2022 MAEP summary '!$A$5:$Q$150,16,FALSE)),0,VLOOKUP($A47,'2022 MAEP summary '!$A$5:$Q$150,16,FALSE))</f>
        <v>4187.2525773913048</v>
      </c>
      <c r="H47" s="109">
        <f>IF(ISNA(VLOOKUP($A47,'2021 MAEP summary '!$A$5:$K$151,10,FALSE)),0,VLOOKUP($A47,'2021 MAEP summary '!$A$5:$K$151,10,FALSE))</f>
        <v>4231.8876054347829</v>
      </c>
      <c r="I47" s="130">
        <f>G47-H47</f>
        <v>-44.635028043478087</v>
      </c>
      <c r="J47" s="140" t="s">
        <v>188</v>
      </c>
      <c r="K47" s="109">
        <f>IF(ISNA(VLOOKUP($A47,'FY22 MAEP ADA Amount Only'!$A$5:$Q$150,11,FALSE)),0,VLOOKUP($A47,'FY22 MAEP ADA Amount Only'!$A$5:$Q$150,11,FALSE))</f>
        <v>5522.0785361739136</v>
      </c>
      <c r="L47" s="109">
        <f>IF(ISNA(VLOOKUP($A47,'FY21 MAEP ADA Amount Only'!$A$5:$M$1510,9,FALSE)),0,VLOOKUP($A47,'FY21 MAEP ADA Amount Only'!$A$5:$M$151,9,FALSE))</f>
        <v>5550.7305052173915</v>
      </c>
      <c r="M47" s="130">
        <f t="shared" si="0"/>
        <v>-28.651969043477948</v>
      </c>
      <c r="O47" s="109">
        <f>IF(ISNA(VLOOKUP($A47,'FY22 MAEP ADA Amount Only'!$A$5:$Q$150,16,FALSE)),0,VLOOKUP($A47,'FY22 MAEP ADA Amount Only'!$A$5:$Q$150,16,FALSE))</f>
        <v>4187.2525773913048</v>
      </c>
      <c r="P47" s="109">
        <f>IF(ISNA(VLOOKUP($A47,'FY21 MAEP ADA Amount Only'!$A$5:$M$1510,12,FALSE)),0,VLOOKUP($A47,'FY21 MAEP ADA Amount Only'!$A$5:$M$151,12,FALSE))</f>
        <v>4231.8876054347829</v>
      </c>
      <c r="Q47" s="130">
        <f t="shared" si="1"/>
        <v>-44.635028043478087</v>
      </c>
      <c r="R47" s="140" t="s">
        <v>188</v>
      </c>
    </row>
    <row r="48" spans="1:18" s="110" customFormat="1">
      <c r="A48" s="107">
        <v>2515</v>
      </c>
      <c r="B48" s="108" t="s">
        <v>52</v>
      </c>
      <c r="C48" s="109">
        <f>IF(ISNA(VLOOKUP($A48,'2022 MAEP summary '!$A$5:$Q$150,11,FALSE)),0,VLOOKUP($A48,'2022 MAEP summary '!$A$5:$Q$150,11,FALSE))</f>
        <v>5522.0789250000007</v>
      </c>
      <c r="D48" s="109">
        <f>IF(ISNA(VLOOKUP($A48,'2021 MAEP summary '!$A$5:$K$151,7,FALSE)),0,VLOOKUP($A48,'2021 MAEP summary '!$A$5:$K$151,7,FALSE))</f>
        <v>5550.731158333333</v>
      </c>
      <c r="E48" s="130">
        <f>C48-D48</f>
        <v>-28.652233333332333</v>
      </c>
      <c r="G48" s="109">
        <f>IF(ISNA(VLOOKUP($A48,'2022 MAEP summary '!$A$5:$Q$150,16,FALSE)),0,VLOOKUP($A48,'2022 MAEP summary '!$A$5:$Q$150,16,FALSE))</f>
        <v>4187.2527070000006</v>
      </c>
      <c r="H48" s="109">
        <f>IF(ISNA(VLOOKUP($A48,'2021 MAEP summary '!$A$5:$K$151,10,FALSE)),0,VLOOKUP($A48,'2021 MAEP summary '!$A$5:$K$151,10,FALSE))</f>
        <v>4231.8889116666669</v>
      </c>
      <c r="I48" s="130">
        <f>G48-H48</f>
        <v>-44.636204666666345</v>
      </c>
      <c r="J48" s="140" t="s">
        <v>188</v>
      </c>
      <c r="K48" s="109">
        <f>IF(ISNA(VLOOKUP($A48,'FY22 MAEP ADA Amount Only'!$A$5:$Q$150,11,FALSE)),0,VLOOKUP($A48,'FY22 MAEP ADA Amount Only'!$A$5:$Q$150,11,FALSE))</f>
        <v>5522.0789250000007</v>
      </c>
      <c r="L48" s="109">
        <f>IF(ISNA(VLOOKUP($A48,'FY21 MAEP ADA Amount Only'!$A$5:$M$1510,9,FALSE)),0,VLOOKUP($A48,'FY21 MAEP ADA Amount Only'!$A$5:$M$151,9,FALSE))</f>
        <v>5550.731158333333</v>
      </c>
      <c r="M48" s="130">
        <f t="shared" si="0"/>
        <v>-28.652233333332333</v>
      </c>
      <c r="O48" s="109">
        <f>IF(ISNA(VLOOKUP($A48,'FY22 MAEP ADA Amount Only'!$A$5:$Q$150,16,FALSE)),0,VLOOKUP($A48,'FY22 MAEP ADA Amount Only'!$A$5:$Q$150,16,FALSE))</f>
        <v>4187.2527070000006</v>
      </c>
      <c r="P48" s="109">
        <f>IF(ISNA(VLOOKUP($A48,'FY21 MAEP ADA Amount Only'!$A$5:$M$1510,12,FALSE)),0,VLOOKUP($A48,'FY21 MAEP ADA Amount Only'!$A$5:$M$151,12,FALSE))</f>
        <v>4231.8889116666669</v>
      </c>
      <c r="Q48" s="130">
        <f t="shared" si="1"/>
        <v>-44.636204666666345</v>
      </c>
      <c r="R48" s="140" t="s">
        <v>188</v>
      </c>
    </row>
    <row r="49" spans="1:18" s="110" customFormat="1">
      <c r="A49" s="107">
        <v>2520</v>
      </c>
      <c r="B49" s="108" t="s">
        <v>53</v>
      </c>
      <c r="C49" s="109">
        <f>IF(ISNA(VLOOKUP($A49,'2022 MAEP summary '!$A$5:$Q$150,11,FALSE)),0,VLOOKUP($A49,'2022 MAEP summary '!$A$5:$Q$150,11,FALSE))</f>
        <v>5522.0788361447767</v>
      </c>
      <c r="D49" s="109">
        <f>IF(ISNA(VLOOKUP($A49,'2021 MAEP summary '!$A$5:$K$151,7,FALSE)),0,VLOOKUP($A49,'2021 MAEP summary '!$A$5:$K$151,7,FALSE))</f>
        <v>5550.731232808178</v>
      </c>
      <c r="E49" s="130">
        <f>C49-D49</f>
        <v>-28.652396663401305</v>
      </c>
      <c r="G49" s="109">
        <f>IF(ISNA(VLOOKUP($A49,'2022 MAEP summary '!$A$5:$Q$150,16,FALSE)),0,VLOOKUP($A49,'2022 MAEP summary '!$A$5:$Q$150,16,FALSE))</f>
        <v>4187.2529930480005</v>
      </c>
      <c r="H49" s="109">
        <f>IF(ISNA(VLOOKUP($A49,'2021 MAEP summary '!$A$5:$K$151,10,FALSE)),0,VLOOKUP($A49,'2021 MAEP summary '!$A$5:$K$151,10,FALSE))</f>
        <v>4231.8892210840177</v>
      </c>
      <c r="I49" s="130">
        <f>G49-H49</f>
        <v>-44.636228036017201</v>
      </c>
      <c r="J49" s="140" t="s">
        <v>188</v>
      </c>
      <c r="K49" s="109">
        <f>IF(ISNA(VLOOKUP($A49,'FY22 MAEP ADA Amount Only'!$A$5:$Q$150,11,FALSE)),0,VLOOKUP($A49,'FY22 MAEP ADA Amount Only'!$A$5:$Q$150,11,FALSE))</f>
        <v>5522.0788361447767</v>
      </c>
      <c r="L49" s="109">
        <f>IF(ISNA(VLOOKUP($A49,'FY21 MAEP ADA Amount Only'!$A$5:$M$1510,9,FALSE)),0,VLOOKUP($A49,'FY21 MAEP ADA Amount Only'!$A$5:$M$151,9,FALSE))</f>
        <v>5550.731232808178</v>
      </c>
      <c r="M49" s="130">
        <f t="shared" si="0"/>
        <v>-28.652396663401305</v>
      </c>
      <c r="O49" s="109">
        <f>IF(ISNA(VLOOKUP($A49,'FY22 MAEP ADA Amount Only'!$A$5:$Q$150,16,FALSE)),0,VLOOKUP($A49,'FY22 MAEP ADA Amount Only'!$A$5:$Q$150,16,FALSE))</f>
        <v>4187.2529930480005</v>
      </c>
      <c r="P49" s="109">
        <f>IF(ISNA(VLOOKUP($A49,'FY21 MAEP ADA Amount Only'!$A$5:$M$1510,12,FALSE)),0,VLOOKUP($A49,'FY21 MAEP ADA Amount Only'!$A$5:$M$151,12,FALSE))</f>
        <v>4231.8892210840177</v>
      </c>
      <c r="Q49" s="130">
        <f t="shared" si="1"/>
        <v>-44.636228036017201</v>
      </c>
      <c r="R49" s="140" t="s">
        <v>188</v>
      </c>
    </row>
    <row r="50" spans="1:18">
      <c r="A50" s="7">
        <v>2521</v>
      </c>
      <c r="B50" s="85" t="s">
        <v>54</v>
      </c>
      <c r="C50" s="103">
        <f>IF(ISNA(VLOOKUP($A50,'2022 MAEP summary '!$A$5:$Q$150,11,FALSE)),0,VLOOKUP($A50,'2022 MAEP summary '!$A$5:$Q$150,11,FALSE))</f>
        <v>5531.7669544338842</v>
      </c>
      <c r="D50" s="103">
        <f>IF(ISNA(VLOOKUP($A50,'2021 MAEP summary '!$A$5:$K$151,7,FALSE)),0,VLOOKUP($A50,'2021 MAEP summary '!$A$5:$K$151,7,FALSE))</f>
        <v>5360.0834214487013</v>
      </c>
      <c r="E50" s="131">
        <f>C50-D50</f>
        <v>171.68353298518286</v>
      </c>
      <c r="G50" s="103">
        <f>IF(ISNA(VLOOKUP($A50,'2022 MAEP summary '!$A$5:$Q$150,16,FALSE)),0,VLOOKUP($A50,'2022 MAEP summary '!$A$5:$Q$150,16,FALSE))</f>
        <v>4262.2020565460261</v>
      </c>
      <c r="H50" s="103">
        <f>IF(ISNA(VLOOKUP($A50,'2021 MAEP summary '!$A$5:$K$151,10,FALSE)),0,VLOOKUP($A50,'2021 MAEP summary '!$A$5:$K$151,10,FALSE))</f>
        <v>4099.6944089738281</v>
      </c>
      <c r="I50" s="131">
        <f>G50-H50</f>
        <v>162.50764757219804</v>
      </c>
      <c r="K50" s="123">
        <f>IF(ISNA(VLOOKUP($A50,'FY22 MAEP ADA Amount Only'!$A$5:$Q$150,11,FALSE)),0,VLOOKUP($A50,'FY22 MAEP ADA Amount Only'!$A$5:$Q$150,11,FALSE))</f>
        <v>5531.7669544338842</v>
      </c>
      <c r="L50" s="123">
        <f>IF(ISNA(VLOOKUP($A50,'FY21 MAEP ADA Amount Only'!$A$5:$M$1510,9,FALSE)),0,VLOOKUP($A50,'FY21 MAEP ADA Amount Only'!$A$5:$M$151,9,FALSE))</f>
        <v>5360.0834214487013</v>
      </c>
      <c r="M50" s="134">
        <f t="shared" si="0"/>
        <v>171.68353298518286</v>
      </c>
      <c r="O50" s="123">
        <f>IF(ISNA(VLOOKUP($A50,'FY22 MAEP ADA Amount Only'!$A$5:$Q$150,16,FALSE)),0,VLOOKUP($A50,'FY22 MAEP ADA Amount Only'!$A$5:$Q$150,16,FALSE))</f>
        <v>4262.2020565460261</v>
      </c>
      <c r="P50" s="123">
        <f>IF(ISNA(VLOOKUP($A50,'FY21 MAEP ADA Amount Only'!$A$5:$M$1510,12,FALSE)),0,VLOOKUP($A50,'FY21 MAEP ADA Amount Only'!$A$5:$M$151,12,FALSE))</f>
        <v>4099.6944089738281</v>
      </c>
      <c r="Q50" s="134">
        <f t="shared" si="1"/>
        <v>162.50764757219804</v>
      </c>
    </row>
    <row r="51" spans="1:18" s="110" customFormat="1">
      <c r="A51" s="111">
        <v>2525</v>
      </c>
      <c r="B51" s="112" t="s">
        <v>55</v>
      </c>
      <c r="C51" s="109">
        <f>IF(ISNA(VLOOKUP($A51,'2022 MAEP summary '!$A$5:$Q$150,11,FALSE)),0,VLOOKUP($A51,'2022 MAEP summary '!$A$5:$Q$150,11,FALSE))</f>
        <v>5522.0789250000007</v>
      </c>
      <c r="D51" s="109">
        <f>IF(ISNA(VLOOKUP($A51,'2021 MAEP summary '!$A$5:$K$151,7,FALSE)),0,VLOOKUP($A51,'2021 MAEP summary '!$A$5:$K$151,7,FALSE))</f>
        <v>5550.7299270491803</v>
      </c>
      <c r="E51" s="130">
        <f>C51-D51</f>
        <v>-28.651002049179624</v>
      </c>
      <c r="G51" s="109">
        <f>IF(ISNA(VLOOKUP($A51,'2022 MAEP summary '!$A$5:$Q$150,16,FALSE)),0,VLOOKUP($A51,'2022 MAEP summary '!$A$5:$Q$150,16,FALSE))</f>
        <v>4187.2518762295085</v>
      </c>
      <c r="H51" s="109">
        <f>IF(ISNA(VLOOKUP($A51,'2021 MAEP summary '!$A$5:$K$151,10,FALSE)),0,VLOOKUP($A51,'2021 MAEP summary '!$A$5:$K$151,10,FALSE))</f>
        <v>4231.8879266393442</v>
      </c>
      <c r="I51" s="130">
        <f>G51-H51</f>
        <v>-44.636050409835661</v>
      </c>
      <c r="J51" s="140" t="s">
        <v>188</v>
      </c>
      <c r="K51" s="109">
        <f>IF(ISNA(VLOOKUP($A51,'FY22 MAEP ADA Amount Only'!$A$5:$Q$150,11,FALSE)),0,VLOOKUP($A51,'FY22 MAEP ADA Amount Only'!$A$5:$Q$150,11,FALSE))</f>
        <v>5522.0789250000007</v>
      </c>
      <c r="L51" s="109">
        <f>IF(ISNA(VLOOKUP($A51,'FY21 MAEP ADA Amount Only'!$A$5:$M$1510,9,FALSE)),0,VLOOKUP($A51,'FY21 MAEP ADA Amount Only'!$A$5:$M$151,9,FALSE))</f>
        <v>5550.7299270491803</v>
      </c>
      <c r="M51" s="130">
        <f t="shared" si="0"/>
        <v>-28.651002049179624</v>
      </c>
      <c r="O51" s="109">
        <f>IF(ISNA(VLOOKUP($A51,'FY22 MAEP ADA Amount Only'!$A$5:$Q$150,16,FALSE)),0,VLOOKUP($A51,'FY22 MAEP ADA Amount Only'!$A$5:$Q$150,16,FALSE))</f>
        <v>4187.2518762295085</v>
      </c>
      <c r="P51" s="109">
        <f>IF(ISNA(VLOOKUP($A51,'FY21 MAEP ADA Amount Only'!$A$5:$M$1510,12,FALSE)),0,VLOOKUP($A51,'FY21 MAEP ADA Amount Only'!$A$5:$M$151,12,FALSE))</f>
        <v>4231.8879266393442</v>
      </c>
      <c r="Q51" s="130">
        <f t="shared" si="1"/>
        <v>-44.636050409835661</v>
      </c>
      <c r="R51" s="140" t="s">
        <v>188</v>
      </c>
    </row>
    <row r="52" spans="1:18" s="110" customFormat="1">
      <c r="A52" s="111">
        <v>2535</v>
      </c>
      <c r="B52" s="112" t="s">
        <v>56</v>
      </c>
      <c r="C52" s="109">
        <f>IF(ISNA(VLOOKUP($A52,'2022 MAEP summary '!$A$5:$Q$150,11,FALSE)),0,VLOOKUP($A52,'2022 MAEP summary '!$A$5:$Q$150,11,FALSE))</f>
        <v>5522.0789250000007</v>
      </c>
      <c r="D52" s="109">
        <f>IF(ISNA(VLOOKUP($A52,'2021 MAEP summary '!$A$5:$K$151,7,FALSE)),0,VLOOKUP($A52,'2021 MAEP summary '!$A$5:$K$151,7,FALSE))</f>
        <v>5550.731158333333</v>
      </c>
      <c r="E52" s="130">
        <f>C52-D52</f>
        <v>-28.652233333332333</v>
      </c>
      <c r="G52" s="109">
        <f>IF(ISNA(VLOOKUP($A52,'2022 MAEP summary '!$A$5:$Q$150,16,FALSE)),0,VLOOKUP($A52,'2022 MAEP summary '!$A$5:$Q$150,16,FALSE))</f>
        <v>4187.2527070000006</v>
      </c>
      <c r="H52" s="109">
        <f>IF(ISNA(VLOOKUP($A52,'2021 MAEP summary '!$A$5:$K$151,10,FALSE)),0,VLOOKUP($A52,'2021 MAEP summary '!$A$5:$K$151,10,FALSE))</f>
        <v>4231.8889116666669</v>
      </c>
      <c r="I52" s="130">
        <f>G52-H52</f>
        <v>-44.636204666666345</v>
      </c>
      <c r="J52" s="140" t="s">
        <v>188</v>
      </c>
      <c r="K52" s="109">
        <f>IF(ISNA(VLOOKUP($A52,'FY22 MAEP ADA Amount Only'!$A$5:$Q$150,11,FALSE)),0,VLOOKUP($A52,'FY22 MAEP ADA Amount Only'!$A$5:$Q$150,11,FALSE))</f>
        <v>5522.0789250000007</v>
      </c>
      <c r="L52" s="109">
        <f>IF(ISNA(VLOOKUP($A52,'FY21 MAEP ADA Amount Only'!$A$5:$M$1510,9,FALSE)),0,VLOOKUP($A52,'FY21 MAEP ADA Amount Only'!$A$5:$M$151,9,FALSE))</f>
        <v>5550.731158333333</v>
      </c>
      <c r="M52" s="130">
        <f t="shared" si="0"/>
        <v>-28.652233333332333</v>
      </c>
      <c r="O52" s="109">
        <f>IF(ISNA(VLOOKUP($A52,'FY22 MAEP ADA Amount Only'!$A$5:$Q$150,16,FALSE)),0,VLOOKUP($A52,'FY22 MAEP ADA Amount Only'!$A$5:$Q$150,16,FALSE))</f>
        <v>4187.2527070000006</v>
      </c>
      <c r="P52" s="109">
        <f>IF(ISNA(VLOOKUP($A52,'FY21 MAEP ADA Amount Only'!$A$5:$M$1510,12,FALSE)),0,VLOOKUP($A52,'FY21 MAEP ADA Amount Only'!$A$5:$M$151,12,FALSE))</f>
        <v>4231.8889116666669</v>
      </c>
      <c r="Q52" s="130">
        <f t="shared" si="1"/>
        <v>-44.636204666666345</v>
      </c>
      <c r="R52" s="140" t="s">
        <v>188</v>
      </c>
    </row>
    <row r="53" spans="1:18" s="110" customFormat="1">
      <c r="A53" s="111">
        <v>2545</v>
      </c>
      <c r="B53" s="112" t="s">
        <v>57</v>
      </c>
      <c r="C53" s="109">
        <f>IF(ISNA(VLOOKUP($A53,'2022 MAEP summary '!$A$5:$Q$150,11,FALSE)),0,VLOOKUP($A53,'2022 MAEP summary '!$A$5:$Q$150,11,FALSE))</f>
        <v>5522.0789250000007</v>
      </c>
      <c r="D53" s="109">
        <f>IF(ISNA(VLOOKUP($A53,'2021 MAEP summary '!$A$5:$K$151,7,FALSE)),0,VLOOKUP($A53,'2021 MAEP summary '!$A$5:$K$151,7,FALSE))</f>
        <v>5550.7341626666666</v>
      </c>
      <c r="E53" s="130">
        <f>C53-D53</f>
        <v>-28.655237666665926</v>
      </c>
      <c r="G53" s="109">
        <f>IF(ISNA(VLOOKUP($A53,'2022 MAEP summary '!$A$5:$Q$150,16,FALSE)),0,VLOOKUP($A53,'2022 MAEP summary '!$A$5:$Q$150,16,FALSE))</f>
        <v>4187.253050961539</v>
      </c>
      <c r="H53" s="109">
        <f>IF(ISNA(VLOOKUP($A53,'2021 MAEP summary '!$A$5:$K$151,10,FALSE)),0,VLOOKUP($A53,'2021 MAEP summary '!$A$5:$K$151,10,FALSE))</f>
        <v>4231.8919160000005</v>
      </c>
      <c r="I53" s="130">
        <f>G53-H53</f>
        <v>-44.638865038461518</v>
      </c>
      <c r="J53" s="140" t="s">
        <v>188</v>
      </c>
      <c r="K53" s="109">
        <f>IF(ISNA(VLOOKUP($A53,'FY22 MAEP ADA Amount Only'!$A$5:$Q$150,11,FALSE)),0,VLOOKUP($A53,'FY22 MAEP ADA Amount Only'!$A$5:$Q$150,11,FALSE))</f>
        <v>5522.0789250000007</v>
      </c>
      <c r="L53" s="109">
        <f>IF(ISNA(VLOOKUP($A53,'FY21 MAEP ADA Amount Only'!$A$5:$M$1510,9,FALSE)),0,VLOOKUP($A53,'FY21 MAEP ADA Amount Only'!$A$5:$M$151,9,FALSE))</f>
        <v>5550.7341626666666</v>
      </c>
      <c r="M53" s="130">
        <f t="shared" si="0"/>
        <v>-28.655237666665926</v>
      </c>
      <c r="O53" s="109">
        <f>IF(ISNA(VLOOKUP($A53,'FY22 MAEP ADA Amount Only'!$A$5:$Q$150,16,FALSE)),0,VLOOKUP($A53,'FY22 MAEP ADA Amount Only'!$A$5:$Q$150,16,FALSE))</f>
        <v>4187.253050961539</v>
      </c>
      <c r="P53" s="109">
        <f>IF(ISNA(VLOOKUP($A53,'FY21 MAEP ADA Amount Only'!$A$5:$M$1510,12,FALSE)),0,VLOOKUP($A53,'FY21 MAEP ADA Amount Only'!$A$5:$M$151,12,FALSE))</f>
        <v>4231.8919160000005</v>
      </c>
      <c r="Q53" s="130">
        <f t="shared" si="1"/>
        <v>-44.638865038461518</v>
      </c>
      <c r="R53" s="140" t="s">
        <v>188</v>
      </c>
    </row>
    <row r="54" spans="1:18" s="110" customFormat="1">
      <c r="A54" s="107">
        <v>2611</v>
      </c>
      <c r="B54" s="108" t="s">
        <v>58</v>
      </c>
      <c r="C54" s="109">
        <f>IF(ISNA(VLOOKUP($A54,'2022 MAEP summary '!$A$5:$Q$150,11,FALSE)),0,VLOOKUP($A54,'2022 MAEP summary '!$A$5:$Q$150,11,FALSE))</f>
        <v>5503.725997919646</v>
      </c>
      <c r="D54" s="109">
        <f>IF(ISNA(VLOOKUP($A54,'2021 MAEP summary '!$A$5:$K$151,7,FALSE)),0,VLOOKUP($A54,'2021 MAEP summary '!$A$5:$K$151,7,FALSE))</f>
        <v>5535.31456825438</v>
      </c>
      <c r="E54" s="130">
        <f>C54-D54</f>
        <v>-31.588570334733959</v>
      </c>
      <c r="G54" s="109">
        <f>IF(ISNA(VLOOKUP($A54,'2022 MAEP summary '!$A$5:$Q$150,16,FALSE)),0,VLOOKUP($A54,'2022 MAEP summary '!$A$5:$Q$150,16,FALSE))</f>
        <v>4463.0539625319643</v>
      </c>
      <c r="H54" s="109">
        <f>IF(ISNA(VLOOKUP($A54,'2021 MAEP summary '!$A$5:$K$151,10,FALSE)),0,VLOOKUP($A54,'2021 MAEP summary '!$A$5:$K$151,10,FALSE))</f>
        <v>4504.9937968260156</v>
      </c>
      <c r="I54" s="130">
        <f>G54-H54</f>
        <v>-41.939834294051252</v>
      </c>
      <c r="J54" s="140" t="s">
        <v>188</v>
      </c>
      <c r="K54" s="109">
        <f>IF(ISNA(VLOOKUP($A54,'FY22 MAEP ADA Amount Only'!$A$5:$Q$150,11,FALSE)),0,VLOOKUP($A54,'FY22 MAEP ADA Amount Only'!$A$5:$Q$150,11,FALSE))</f>
        <v>5503.725997919646</v>
      </c>
      <c r="L54" s="109">
        <f>IF(ISNA(VLOOKUP($A54,'FY21 MAEP ADA Amount Only'!$A$5:$M$1510,9,FALSE)),0,VLOOKUP($A54,'FY21 MAEP ADA Amount Only'!$A$5:$M$151,9,FALSE))</f>
        <v>5535.31456825438</v>
      </c>
      <c r="M54" s="130">
        <f t="shared" si="0"/>
        <v>-31.588570334733959</v>
      </c>
      <c r="O54" s="109">
        <f>IF(ISNA(VLOOKUP($A54,'FY22 MAEP ADA Amount Only'!$A$5:$Q$150,16,FALSE)),0,VLOOKUP($A54,'FY22 MAEP ADA Amount Only'!$A$5:$Q$150,16,FALSE))</f>
        <v>4463.0539625319643</v>
      </c>
      <c r="P54" s="109">
        <f>IF(ISNA(VLOOKUP($A54,'FY21 MAEP ADA Amount Only'!$A$5:$M$1510,12,FALSE)),0,VLOOKUP($A54,'FY21 MAEP ADA Amount Only'!$A$5:$M$151,12,FALSE))</f>
        <v>4504.9937968260156</v>
      </c>
      <c r="Q54" s="130">
        <f t="shared" si="1"/>
        <v>-41.939834294051252</v>
      </c>
      <c r="R54" s="140" t="s">
        <v>188</v>
      </c>
    </row>
    <row r="55" spans="1:18" s="110" customFormat="1">
      <c r="A55" s="107">
        <v>2700</v>
      </c>
      <c r="B55" s="108" t="s">
        <v>59</v>
      </c>
      <c r="C55" s="109">
        <f>IF(ISNA(VLOOKUP($A55,'2022 MAEP summary '!$A$5:$Q$150,11,FALSE)),0,VLOOKUP($A55,'2022 MAEP summary '!$A$5:$Q$150,11,FALSE))</f>
        <v>5517.5527184924304</v>
      </c>
      <c r="D55" s="109">
        <f>IF(ISNA(VLOOKUP($A55,'2021 MAEP summary '!$A$5:$K$151,7,FALSE)),0,VLOOKUP($A55,'2021 MAEP summary '!$A$5:$K$151,7,FALSE))</f>
        <v>5537.479074107694</v>
      </c>
      <c r="E55" s="130">
        <f>C55-D55</f>
        <v>-19.926355615263674</v>
      </c>
      <c r="G55" s="109">
        <f>IF(ISNA(VLOOKUP($A55,'2022 MAEP summary '!$A$5:$Q$150,16,FALSE)),0,VLOOKUP($A55,'2022 MAEP summary '!$A$5:$Q$150,16,FALSE))</f>
        <v>4228.0812879706618</v>
      </c>
      <c r="H55" s="109">
        <f>IF(ISNA(VLOOKUP($A55,'2021 MAEP summary '!$A$5:$K$151,10,FALSE)),0,VLOOKUP($A55,'2021 MAEP summary '!$A$5:$K$151,10,FALSE))</f>
        <v>4251.6494971860138</v>
      </c>
      <c r="I55" s="130">
        <f>G55-H55</f>
        <v>-23.568209215351999</v>
      </c>
      <c r="J55" s="140" t="s">
        <v>188</v>
      </c>
      <c r="K55" s="109">
        <f>IF(ISNA(VLOOKUP($A55,'FY22 MAEP ADA Amount Only'!$A$5:$Q$150,11,FALSE)),0,VLOOKUP($A55,'FY22 MAEP ADA Amount Only'!$A$5:$Q$150,11,FALSE))</f>
        <v>5517.5527184924304</v>
      </c>
      <c r="L55" s="109">
        <f>IF(ISNA(VLOOKUP($A55,'FY21 MAEP ADA Amount Only'!$A$5:$M$1510,9,FALSE)),0,VLOOKUP($A55,'FY21 MAEP ADA Amount Only'!$A$5:$M$151,9,FALSE))</f>
        <v>5537.479074107694</v>
      </c>
      <c r="M55" s="130">
        <f t="shared" si="0"/>
        <v>-19.926355615263674</v>
      </c>
      <c r="O55" s="109">
        <f>IF(ISNA(VLOOKUP($A55,'FY22 MAEP ADA Amount Only'!$A$5:$Q$150,16,FALSE)),0,VLOOKUP($A55,'FY22 MAEP ADA Amount Only'!$A$5:$Q$150,16,FALSE))</f>
        <v>4228.0812879706618</v>
      </c>
      <c r="P55" s="109">
        <f>IF(ISNA(VLOOKUP($A55,'FY21 MAEP ADA Amount Only'!$A$5:$M$1510,12,FALSE)),0,VLOOKUP($A55,'FY21 MAEP ADA Amount Only'!$A$5:$M$151,12,FALSE))</f>
        <v>4251.6494971860138</v>
      </c>
      <c r="Q55" s="130">
        <f t="shared" si="1"/>
        <v>-23.568209215351999</v>
      </c>
      <c r="R55" s="140" t="s">
        <v>188</v>
      </c>
    </row>
    <row r="56" spans="1:18">
      <c r="A56" s="9">
        <v>2900</v>
      </c>
      <c r="B56" s="21" t="s">
        <v>60</v>
      </c>
      <c r="C56" s="103">
        <f>IF(ISNA(VLOOKUP($A56,'2022 MAEP summary '!$A$5:$Q$150,11,FALSE)),0,VLOOKUP($A56,'2022 MAEP summary '!$A$5:$Q$150,11,FALSE))</f>
        <v>5528.8340270222425</v>
      </c>
      <c r="D56" s="103">
        <f>IF(ISNA(VLOOKUP($A56,'2021 MAEP summary '!$A$5:$K$151,7,FALSE)),0,VLOOKUP($A56,'2021 MAEP summary '!$A$5:$K$151,7,FALSE))</f>
        <v>5413.5488560439662</v>
      </c>
      <c r="E56" s="131">
        <f>C56-D56</f>
        <v>115.28517097827626</v>
      </c>
      <c r="G56" s="103">
        <f>IF(ISNA(VLOOKUP($A56,'2022 MAEP summary '!$A$5:$Q$150,16,FALSE)),0,VLOOKUP($A56,'2022 MAEP summary '!$A$5:$Q$150,16,FALSE))</f>
        <v>4452.9220825268812</v>
      </c>
      <c r="H56" s="103">
        <f>IF(ISNA(VLOOKUP($A56,'2021 MAEP summary '!$A$5:$K$151,10,FALSE)),0,VLOOKUP($A56,'2021 MAEP summary '!$A$5:$K$151,10,FALSE))</f>
        <v>4379.1571404516544</v>
      </c>
      <c r="I56" s="131">
        <f>G56-H56</f>
        <v>73.764942075226827</v>
      </c>
      <c r="K56" s="123">
        <f>IF(ISNA(VLOOKUP($A56,'FY22 MAEP ADA Amount Only'!$A$5:$Q$150,11,FALSE)),0,VLOOKUP($A56,'FY22 MAEP ADA Amount Only'!$A$5:$Q$150,11,FALSE))</f>
        <v>5528.8340270222425</v>
      </c>
      <c r="L56" s="123">
        <f>IF(ISNA(VLOOKUP($A56,'FY21 MAEP ADA Amount Only'!$A$5:$M$1510,9,FALSE)),0,VLOOKUP($A56,'FY21 MAEP ADA Amount Only'!$A$5:$M$151,9,FALSE))</f>
        <v>5413.5488560439662</v>
      </c>
      <c r="M56" s="134">
        <f t="shared" si="0"/>
        <v>115.28517097827626</v>
      </c>
      <c r="O56" s="123">
        <f>IF(ISNA(VLOOKUP($A56,'FY22 MAEP ADA Amount Only'!$A$5:$Q$150,16,FALSE)),0,VLOOKUP($A56,'FY22 MAEP ADA Amount Only'!$A$5:$Q$150,16,FALSE))</f>
        <v>4452.9220825268812</v>
      </c>
      <c r="P56" s="123">
        <f>IF(ISNA(VLOOKUP($A56,'FY21 MAEP ADA Amount Only'!$A$5:$M$1510,12,FALSE)),0,VLOOKUP($A56,'FY21 MAEP ADA Amount Only'!$A$5:$M$151,12,FALSE))</f>
        <v>4379.1571404516544</v>
      </c>
      <c r="Q56" s="134">
        <f t="shared" si="1"/>
        <v>73.764942075226827</v>
      </c>
    </row>
    <row r="57" spans="1:18">
      <c r="A57" s="7">
        <v>3000</v>
      </c>
      <c r="B57" s="85" t="s">
        <v>61</v>
      </c>
      <c r="C57" s="103">
        <f>IF(ISNA(VLOOKUP($A57,'2022 MAEP summary '!$A$5:$Q$150,11,FALSE)),0,VLOOKUP($A57,'2022 MAEP summary '!$A$5:$Q$150,11,FALSE))</f>
        <v>5525.1320447949311</v>
      </c>
      <c r="D57" s="103">
        <f>IF(ISNA(VLOOKUP($A57,'2021 MAEP summary '!$A$5:$K$151,7,FALSE)),0,VLOOKUP($A57,'2021 MAEP summary '!$A$5:$K$151,7,FALSE))</f>
        <v>5384.1697656186325</v>
      </c>
      <c r="E57" s="131">
        <f>C57-D57</f>
        <v>140.96227917629858</v>
      </c>
      <c r="G57" s="103">
        <f>IF(ISNA(VLOOKUP($A57,'2022 MAEP summary '!$A$5:$Q$150,16,FALSE)),0,VLOOKUP($A57,'2022 MAEP summary '!$A$5:$Q$150,16,FALSE))</f>
        <v>4105.3812372883958</v>
      </c>
      <c r="H57" s="103">
        <f>IF(ISNA(VLOOKUP($A57,'2021 MAEP summary '!$A$5:$K$151,10,FALSE)),0,VLOOKUP($A57,'2021 MAEP summary '!$A$5:$K$151,10,FALSE))</f>
        <v>3930.4439810694694</v>
      </c>
      <c r="I57" s="131">
        <f>G57-H57</f>
        <v>174.93725621892645</v>
      </c>
      <c r="K57" s="123">
        <f>IF(ISNA(VLOOKUP($A57,'FY22 MAEP ADA Amount Only'!$A$5:$Q$150,11,FALSE)),0,VLOOKUP($A57,'FY22 MAEP ADA Amount Only'!$A$5:$Q$150,11,FALSE))</f>
        <v>5525.1320447949311</v>
      </c>
      <c r="L57" s="123">
        <f>IF(ISNA(VLOOKUP($A57,'FY21 MAEP ADA Amount Only'!$A$5:$M$1510,9,FALSE)),0,VLOOKUP($A57,'FY21 MAEP ADA Amount Only'!$A$5:$M$151,9,FALSE))</f>
        <v>5384.1697656186325</v>
      </c>
      <c r="M57" s="134">
        <f t="shared" si="0"/>
        <v>140.96227917629858</v>
      </c>
      <c r="O57" s="123">
        <f>IF(ISNA(VLOOKUP($A57,'FY22 MAEP ADA Amount Only'!$A$5:$Q$150,16,FALSE)),0,VLOOKUP($A57,'FY22 MAEP ADA Amount Only'!$A$5:$Q$150,16,FALSE))</f>
        <v>4105.3812372883958</v>
      </c>
      <c r="P57" s="123">
        <f>IF(ISNA(VLOOKUP($A57,'FY21 MAEP ADA Amount Only'!$A$5:$M$1510,12,FALSE)),0,VLOOKUP($A57,'FY21 MAEP ADA Amount Only'!$A$5:$M$151,12,FALSE))</f>
        <v>3930.4439810694694</v>
      </c>
      <c r="Q57" s="134">
        <f t="shared" si="1"/>
        <v>174.93725621892645</v>
      </c>
    </row>
    <row r="58" spans="1:18" s="110" customFormat="1">
      <c r="A58" s="107">
        <v>3020</v>
      </c>
      <c r="B58" s="108" t="s">
        <v>62</v>
      </c>
      <c r="C58" s="109">
        <f>IF(ISNA(VLOOKUP($A58,'2022 MAEP summary '!$A$5:$Q$150,11,FALSE)),0,VLOOKUP($A58,'2022 MAEP summary '!$A$5:$Q$150,11,FALSE))</f>
        <v>5516.0262643191627</v>
      </c>
      <c r="D58" s="109">
        <f>IF(ISNA(VLOOKUP($A58,'2021 MAEP summary '!$A$5:$K$151,7,FALSE)),0,VLOOKUP($A58,'2021 MAEP summary '!$A$5:$K$151,7,FALSE))</f>
        <v>5546.5865847641471</v>
      </c>
      <c r="E58" s="130">
        <f>C58-D58</f>
        <v>-30.560320444984427</v>
      </c>
      <c r="G58" s="109">
        <f>IF(ISNA(VLOOKUP($A58,'2022 MAEP summary '!$A$5:$Q$150,16,FALSE)),0,VLOOKUP($A58,'2022 MAEP summary '!$A$5:$Q$150,16,FALSE))</f>
        <v>4026.6993740575149</v>
      </c>
      <c r="H58" s="109">
        <f>IF(ISNA(VLOOKUP($A58,'2021 MAEP summary '!$A$5:$K$151,10,FALSE)),0,VLOOKUP($A58,'2021 MAEP summary '!$A$5:$K$151,10,FALSE))</f>
        <v>4049.0084035953328</v>
      </c>
      <c r="I58" s="130">
        <f>G58-H58</f>
        <v>-22.309029537817878</v>
      </c>
      <c r="J58" s="140" t="s">
        <v>188</v>
      </c>
      <c r="K58" s="109">
        <f>IF(ISNA(VLOOKUP($A58,'FY22 MAEP ADA Amount Only'!$A$5:$Q$150,11,FALSE)),0,VLOOKUP($A58,'FY22 MAEP ADA Amount Only'!$A$5:$Q$150,11,FALSE))</f>
        <v>5516.0262643191627</v>
      </c>
      <c r="L58" s="109">
        <f>IF(ISNA(VLOOKUP($A58,'FY21 MAEP ADA Amount Only'!$A$5:$M$1510,9,FALSE)),0,VLOOKUP($A58,'FY21 MAEP ADA Amount Only'!$A$5:$M$151,9,FALSE))</f>
        <v>5546.5865847641471</v>
      </c>
      <c r="M58" s="130">
        <f t="shared" si="0"/>
        <v>-30.560320444984427</v>
      </c>
      <c r="O58" s="109">
        <f>IF(ISNA(VLOOKUP($A58,'FY22 MAEP ADA Amount Only'!$A$5:$Q$150,16,FALSE)),0,VLOOKUP($A58,'FY22 MAEP ADA Amount Only'!$A$5:$Q$150,16,FALSE))</f>
        <v>4026.6993740575149</v>
      </c>
      <c r="P58" s="109">
        <f>IF(ISNA(VLOOKUP($A58,'FY21 MAEP ADA Amount Only'!$A$5:$M$1510,12,FALSE)),0,VLOOKUP($A58,'FY21 MAEP ADA Amount Only'!$A$5:$M$151,12,FALSE))</f>
        <v>4049.0084035953328</v>
      </c>
      <c r="Q58" s="130">
        <f t="shared" si="1"/>
        <v>-22.309029537817878</v>
      </c>
      <c r="R58" s="140" t="s">
        <v>188</v>
      </c>
    </row>
    <row r="59" spans="1:18">
      <c r="A59" s="9">
        <v>3021</v>
      </c>
      <c r="B59" s="21" t="s">
        <v>63</v>
      </c>
      <c r="C59" s="103">
        <f>IF(ISNA(VLOOKUP($A59,'2022 MAEP summary '!$A$5:$Q$150,11,FALSE)),0,VLOOKUP($A59,'2022 MAEP summary '!$A$5:$Q$150,11,FALSE))</f>
        <v>5525.9508992505043</v>
      </c>
      <c r="D59" s="103">
        <f>IF(ISNA(VLOOKUP($A59,'2021 MAEP summary '!$A$5:$K$151,7,FALSE)),0,VLOOKUP($A59,'2021 MAEP summary '!$A$5:$K$151,7,FALSE))</f>
        <v>5346.1653328037519</v>
      </c>
      <c r="E59" s="131">
        <f>C59-D59</f>
        <v>179.78556644675245</v>
      </c>
      <c r="G59" s="103">
        <f>IF(ISNA(VLOOKUP($A59,'2022 MAEP summary '!$A$5:$Q$150,16,FALSE)),0,VLOOKUP($A59,'2022 MAEP summary '!$A$5:$Q$150,16,FALSE))</f>
        <v>4312.4896351318584</v>
      </c>
      <c r="H59" s="103">
        <f>IF(ISNA(VLOOKUP($A59,'2021 MAEP summary '!$A$5:$K$151,10,FALSE)),0,VLOOKUP($A59,'2021 MAEP summary '!$A$5:$K$151,10,FALSE))</f>
        <v>4147.3449042773018</v>
      </c>
      <c r="I59" s="131">
        <f>G59-H59</f>
        <v>165.14473085455666</v>
      </c>
      <c r="K59" s="123">
        <f>IF(ISNA(VLOOKUP($A59,'FY22 MAEP ADA Amount Only'!$A$5:$Q$150,11,FALSE)),0,VLOOKUP($A59,'FY22 MAEP ADA Amount Only'!$A$5:$Q$150,11,FALSE))</f>
        <v>5525.9508992505043</v>
      </c>
      <c r="L59" s="123">
        <f>IF(ISNA(VLOOKUP($A59,'FY21 MAEP ADA Amount Only'!$A$5:$M$1510,9,FALSE)),0,VLOOKUP($A59,'FY21 MAEP ADA Amount Only'!$A$5:$M$151,9,FALSE))</f>
        <v>5346.1653328037519</v>
      </c>
      <c r="M59" s="134">
        <f t="shared" si="0"/>
        <v>179.78556644675245</v>
      </c>
      <c r="O59" s="123">
        <f>IF(ISNA(VLOOKUP($A59,'FY22 MAEP ADA Amount Only'!$A$5:$Q$150,16,FALSE)),0,VLOOKUP($A59,'FY22 MAEP ADA Amount Only'!$A$5:$Q$150,16,FALSE))</f>
        <v>4312.4896351318584</v>
      </c>
      <c r="P59" s="123">
        <f>IF(ISNA(VLOOKUP($A59,'FY21 MAEP ADA Amount Only'!$A$5:$M$1510,12,FALSE)),0,VLOOKUP($A59,'FY21 MAEP ADA Amount Only'!$A$5:$M$151,12,FALSE))</f>
        <v>4147.3449042773018</v>
      </c>
      <c r="Q59" s="134">
        <f t="shared" si="1"/>
        <v>165.14473085455666</v>
      </c>
    </row>
    <row r="60" spans="1:18" s="110" customFormat="1">
      <c r="A60" s="107">
        <v>3022</v>
      </c>
      <c r="B60" s="108" t="s">
        <v>64</v>
      </c>
      <c r="C60" s="109">
        <f>IF(ISNA(VLOOKUP($A60,'2022 MAEP summary '!$A$5:$Q$150,11,FALSE)),0,VLOOKUP($A60,'2022 MAEP summary '!$A$5:$Q$150,11,FALSE))</f>
        <v>5533.2458857241172</v>
      </c>
      <c r="D60" s="109">
        <f>IF(ISNA(VLOOKUP($A60,'2021 MAEP summary '!$A$5:$K$151,7,FALSE)),0,VLOOKUP($A60,'2021 MAEP summary '!$A$5:$K$151,7,FALSE))</f>
        <v>5546.1065386612927</v>
      </c>
      <c r="E60" s="130">
        <f>C60-D60</f>
        <v>-12.860652937175473</v>
      </c>
      <c r="G60" s="109">
        <f>IF(ISNA(VLOOKUP($A60,'2022 MAEP summary '!$A$5:$Q$150,16,FALSE)),0,VLOOKUP($A60,'2022 MAEP summary '!$A$5:$Q$150,16,FALSE))</f>
        <v>4086.7515145363845</v>
      </c>
      <c r="H60" s="109">
        <f>IF(ISNA(VLOOKUP($A60,'2021 MAEP summary '!$A$5:$K$151,10,FALSE)),0,VLOOKUP($A60,'2021 MAEP summary '!$A$5:$K$151,10,FALSE))</f>
        <v>4048.6577924192902</v>
      </c>
      <c r="I60" s="130">
        <f>G60-H60</f>
        <v>38.09372211709433</v>
      </c>
      <c r="J60" s="140" t="s">
        <v>187</v>
      </c>
      <c r="K60" s="109">
        <f>IF(ISNA(VLOOKUP($A60,'FY22 MAEP ADA Amount Only'!$A$5:$Q$150,11,FALSE)),0,VLOOKUP($A60,'FY22 MAEP ADA Amount Only'!$A$5:$Q$150,11,FALSE))</f>
        <v>5533.2458857241172</v>
      </c>
      <c r="L60" s="109">
        <f>IF(ISNA(VLOOKUP($A60,'FY21 MAEP ADA Amount Only'!$A$5:$M$1510,9,FALSE)),0,VLOOKUP($A60,'FY21 MAEP ADA Amount Only'!$A$5:$M$151,9,FALSE))</f>
        <v>5546.1065386612927</v>
      </c>
      <c r="M60" s="130">
        <f t="shared" si="0"/>
        <v>-12.860652937175473</v>
      </c>
      <c r="O60" s="109">
        <f>IF(ISNA(VLOOKUP($A60,'FY22 MAEP ADA Amount Only'!$A$5:$Q$150,16,FALSE)),0,VLOOKUP($A60,'FY22 MAEP ADA Amount Only'!$A$5:$Q$150,16,FALSE))</f>
        <v>4086.7515145363845</v>
      </c>
      <c r="P60" s="109">
        <f>IF(ISNA(VLOOKUP($A60,'FY21 MAEP ADA Amount Only'!$A$5:$M$1510,12,FALSE)),0,VLOOKUP($A60,'FY21 MAEP ADA Amount Only'!$A$5:$M$151,12,FALSE))</f>
        <v>4048.6577924192902</v>
      </c>
      <c r="Q60" s="130">
        <f t="shared" si="1"/>
        <v>38.09372211709433</v>
      </c>
      <c r="R60" s="140" t="s">
        <v>187</v>
      </c>
    </row>
    <row r="61" spans="1:18" s="110" customFormat="1">
      <c r="A61" s="107">
        <v>3111</v>
      </c>
      <c r="B61" s="108" t="s">
        <v>65</v>
      </c>
      <c r="C61" s="109">
        <f>IF(ISNA(VLOOKUP($A61,'2022 MAEP summary '!$A$5:$Q$150,11,FALSE)),0,VLOOKUP($A61,'2022 MAEP summary '!$A$5:$Q$150,11,FALSE))</f>
        <v>5531.3008328086244</v>
      </c>
      <c r="D61" s="109">
        <f>IF(ISNA(VLOOKUP($A61,'2021 MAEP summary '!$A$5:$K$151,7,FALSE)),0,VLOOKUP($A61,'2021 MAEP summary '!$A$5:$K$151,7,FALSE))</f>
        <v>5539.9160032639002</v>
      </c>
      <c r="E61" s="130">
        <f>C61-D61</f>
        <v>-8.6151704552758019</v>
      </c>
      <c r="G61" s="109">
        <f>IF(ISNA(VLOOKUP($A61,'2022 MAEP summary '!$A$5:$Q$150,16,FALSE)),0,VLOOKUP($A61,'2022 MAEP summary '!$A$5:$Q$150,16,FALSE))</f>
        <v>4037.8493666234053</v>
      </c>
      <c r="H61" s="109">
        <f>IF(ISNA(VLOOKUP($A61,'2021 MAEP summary '!$A$5:$K$151,10,FALSE)),0,VLOOKUP($A61,'2021 MAEP summary '!$A$5:$K$151,10,FALSE))</f>
        <v>4044.1385781472864</v>
      </c>
      <c r="I61" s="130">
        <f>G61-H61</f>
        <v>-6.289211523881022</v>
      </c>
      <c r="J61" s="140" t="s">
        <v>188</v>
      </c>
      <c r="K61" s="109">
        <f>IF(ISNA(VLOOKUP($A61,'FY22 MAEP ADA Amount Only'!$A$5:$Q$150,11,FALSE)),0,VLOOKUP($A61,'FY22 MAEP ADA Amount Only'!$A$5:$Q$150,11,FALSE))</f>
        <v>5531.3008328086244</v>
      </c>
      <c r="L61" s="109">
        <f>IF(ISNA(VLOOKUP($A61,'FY21 MAEP ADA Amount Only'!$A$5:$M$1510,9,FALSE)),0,VLOOKUP($A61,'FY21 MAEP ADA Amount Only'!$A$5:$M$151,9,FALSE))</f>
        <v>5539.9160032639002</v>
      </c>
      <c r="M61" s="130">
        <f t="shared" si="0"/>
        <v>-8.6151704552758019</v>
      </c>
      <c r="O61" s="109">
        <f>IF(ISNA(VLOOKUP($A61,'FY22 MAEP ADA Amount Only'!$A$5:$Q$150,16,FALSE)),0,VLOOKUP($A61,'FY22 MAEP ADA Amount Only'!$A$5:$Q$150,16,FALSE))</f>
        <v>4037.8493666234053</v>
      </c>
      <c r="P61" s="109">
        <f>IF(ISNA(VLOOKUP($A61,'FY21 MAEP ADA Amount Only'!$A$5:$M$1510,12,FALSE)),0,VLOOKUP($A61,'FY21 MAEP ADA Amount Only'!$A$5:$M$151,12,FALSE))</f>
        <v>4044.1385781472864</v>
      </c>
      <c r="Q61" s="130">
        <f t="shared" si="1"/>
        <v>-6.289211523881022</v>
      </c>
      <c r="R61" s="140" t="s">
        <v>188</v>
      </c>
    </row>
    <row r="62" spans="1:18" s="110" customFormat="1">
      <c r="A62" s="107">
        <v>3112</v>
      </c>
      <c r="B62" s="108" t="s">
        <v>66</v>
      </c>
      <c r="C62" s="109">
        <f>IF(ISNA(VLOOKUP($A62,'2022 MAEP summary '!$A$5:$Q$150,11,FALSE)),0,VLOOKUP($A62,'2022 MAEP summary '!$A$5:$Q$150,11,FALSE))</f>
        <v>5527.3117189903405</v>
      </c>
      <c r="D62" s="109">
        <f>IF(ISNA(VLOOKUP($A62,'2021 MAEP summary '!$A$5:$K$151,7,FALSE)),0,VLOOKUP($A62,'2021 MAEP summary '!$A$5:$K$151,7,FALSE))</f>
        <v>5458.8630841229315</v>
      </c>
      <c r="E62" s="130">
        <f>C62-D62</f>
        <v>68.448634867409055</v>
      </c>
      <c r="G62" s="109">
        <f>IF(ISNA(VLOOKUP($A62,'2022 MAEP summary '!$A$5:$Q$150,16,FALSE)),0,VLOOKUP($A62,'2022 MAEP summary '!$A$5:$Q$150,16,FALSE))</f>
        <v>4077.0007913923587</v>
      </c>
      <c r="H62" s="109">
        <f>IF(ISNA(VLOOKUP($A62,'2021 MAEP summary '!$A$5:$K$151,10,FALSE)),0,VLOOKUP($A62,'2021 MAEP summary '!$A$5:$K$151,10,FALSE))</f>
        <v>3984.9702940226421</v>
      </c>
      <c r="I62" s="130">
        <f>G62-H62</f>
        <v>92.030497369716613</v>
      </c>
      <c r="J62" s="140" t="s">
        <v>190</v>
      </c>
      <c r="K62" s="109">
        <f>IF(ISNA(VLOOKUP($A62,'FY22 MAEP ADA Amount Only'!$A$5:$Q$150,11,FALSE)),0,VLOOKUP($A62,'FY22 MAEP ADA Amount Only'!$A$5:$Q$150,11,FALSE))</f>
        <v>5527.3117189903405</v>
      </c>
      <c r="L62" s="109">
        <f>IF(ISNA(VLOOKUP($A62,'FY21 MAEP ADA Amount Only'!$A$5:$M$1510,9,FALSE)),0,VLOOKUP($A62,'FY21 MAEP ADA Amount Only'!$A$5:$M$151,9,FALSE))</f>
        <v>5458.8630841229315</v>
      </c>
      <c r="M62" s="130">
        <f t="shared" si="0"/>
        <v>68.448634867409055</v>
      </c>
      <c r="O62" s="109">
        <f>IF(ISNA(VLOOKUP($A62,'FY22 MAEP ADA Amount Only'!$A$5:$Q$150,16,FALSE)),0,VLOOKUP($A62,'FY22 MAEP ADA Amount Only'!$A$5:$Q$150,16,FALSE))</f>
        <v>4077.0007913923587</v>
      </c>
      <c r="P62" s="109">
        <f>IF(ISNA(VLOOKUP($A62,'FY21 MAEP ADA Amount Only'!$A$5:$M$1510,12,FALSE)),0,VLOOKUP($A62,'FY21 MAEP ADA Amount Only'!$A$5:$M$151,12,FALSE))</f>
        <v>3984.9702940226421</v>
      </c>
      <c r="Q62" s="130">
        <f t="shared" si="1"/>
        <v>92.030497369716613</v>
      </c>
      <c r="R62" s="140" t="s">
        <v>190</v>
      </c>
    </row>
    <row r="63" spans="1:18" s="110" customFormat="1">
      <c r="A63" s="107">
        <v>3200</v>
      </c>
      <c r="B63" s="108" t="s">
        <v>67</v>
      </c>
      <c r="C63" s="109">
        <f>IF(ISNA(VLOOKUP($A63,'2022 MAEP summary '!$A$5:$Q$150,11,FALSE)),0,VLOOKUP($A63,'2022 MAEP summary '!$A$5:$Q$150,11,FALSE))</f>
        <v>5537.6290375894987</v>
      </c>
      <c r="D63" s="109">
        <f>IF(ISNA(VLOOKUP($A63,'2021 MAEP summary '!$A$5:$K$151,7,FALSE)),0,VLOOKUP($A63,'2021 MAEP summary '!$A$5:$K$151,7,FALSE))</f>
        <v>5541.8782340891012</v>
      </c>
      <c r="E63" s="130">
        <f>C63-D63</f>
        <v>-4.2491964996024763</v>
      </c>
      <c r="G63" s="109">
        <f>IF(ISNA(VLOOKUP($A63,'2022 MAEP summary '!$A$5:$Q$150,16,FALSE)),0,VLOOKUP($A63,'2022 MAEP summary '!$A$5:$Q$150,16,FALSE))</f>
        <v>4333.9862565632466</v>
      </c>
      <c r="H63" s="109">
        <f>IF(ISNA(VLOOKUP($A63,'2021 MAEP summary '!$A$5:$K$151,10,FALSE)),0,VLOOKUP($A63,'2021 MAEP summary '!$A$5:$K$151,10,FALSE))</f>
        <v>4334.4131848647567</v>
      </c>
      <c r="I63" s="130">
        <f>G63-H63</f>
        <v>-0.4269283015100882</v>
      </c>
      <c r="J63" s="140" t="s">
        <v>188</v>
      </c>
      <c r="K63" s="109">
        <f>IF(ISNA(VLOOKUP($A63,'FY22 MAEP ADA Amount Only'!$A$5:$Q$150,11,FALSE)),0,VLOOKUP($A63,'FY22 MAEP ADA Amount Only'!$A$5:$Q$150,11,FALSE))</f>
        <v>5537.6290375894987</v>
      </c>
      <c r="L63" s="109">
        <f>IF(ISNA(VLOOKUP($A63,'FY21 MAEP ADA Amount Only'!$A$5:$M$1510,9,FALSE)),0,VLOOKUP($A63,'FY21 MAEP ADA Amount Only'!$A$5:$M$151,9,FALSE))</f>
        <v>5541.8782340891012</v>
      </c>
      <c r="M63" s="130">
        <f t="shared" si="0"/>
        <v>-4.2491964996024763</v>
      </c>
      <c r="O63" s="109">
        <f>IF(ISNA(VLOOKUP($A63,'FY22 MAEP ADA Amount Only'!$A$5:$Q$150,16,FALSE)),0,VLOOKUP($A63,'FY22 MAEP ADA Amount Only'!$A$5:$Q$150,16,FALSE))</f>
        <v>4333.9862565632466</v>
      </c>
      <c r="P63" s="109">
        <f>IF(ISNA(VLOOKUP($A63,'FY21 MAEP ADA Amount Only'!$A$5:$M$1510,12,FALSE)),0,VLOOKUP($A63,'FY21 MAEP ADA Amount Only'!$A$5:$M$151,12,FALSE))</f>
        <v>4334.4131848647567</v>
      </c>
      <c r="Q63" s="130">
        <f t="shared" si="1"/>
        <v>-0.4269283015100882</v>
      </c>
      <c r="R63" s="140" t="s">
        <v>188</v>
      </c>
    </row>
    <row r="64" spans="1:18" s="110" customFormat="1">
      <c r="A64" s="107">
        <v>3300</v>
      </c>
      <c r="B64" s="108" t="s">
        <v>68</v>
      </c>
      <c r="C64" s="109">
        <f>IF(ISNA(VLOOKUP($A64,'2022 MAEP summary '!$A$5:$Q$150,11,FALSE)),0,VLOOKUP($A64,'2022 MAEP summary '!$A$5:$Q$150,11,FALSE))</f>
        <v>5516.0218243706422</v>
      </c>
      <c r="D64" s="109">
        <f>IF(ISNA(VLOOKUP($A64,'2021 MAEP summary '!$A$5:$K$151,7,FALSE)),0,VLOOKUP($A64,'2021 MAEP summary '!$A$5:$K$151,7,FALSE))</f>
        <v>5535.9143462947632</v>
      </c>
      <c r="E64" s="130">
        <f>C64-D64</f>
        <v>-19.892521924120956</v>
      </c>
      <c r="G64" s="109">
        <f>IF(ISNA(VLOOKUP($A64,'2022 MAEP summary '!$A$5:$Q$150,16,FALSE)),0,VLOOKUP($A64,'2022 MAEP summary '!$A$5:$Q$150,16,FALSE))</f>
        <v>4111.5082250325022</v>
      </c>
      <c r="H64" s="109">
        <f>IF(ISNA(VLOOKUP($A64,'2021 MAEP summary '!$A$5:$K$151,10,FALSE)),0,VLOOKUP($A64,'2021 MAEP summary '!$A$5:$K$151,10,FALSE))</f>
        <v>4041.2171461214198</v>
      </c>
      <c r="I64" s="130">
        <f>G64-H64</f>
        <v>70.291078911082423</v>
      </c>
      <c r="J64" s="140" t="s">
        <v>187</v>
      </c>
      <c r="K64" s="109">
        <f>IF(ISNA(VLOOKUP($A64,'FY22 MAEP ADA Amount Only'!$A$5:$Q$150,11,FALSE)),0,VLOOKUP($A64,'FY22 MAEP ADA Amount Only'!$A$5:$Q$150,11,FALSE))</f>
        <v>5516.0218243706422</v>
      </c>
      <c r="L64" s="109">
        <f>IF(ISNA(VLOOKUP($A64,'FY21 MAEP ADA Amount Only'!$A$5:$M$1510,9,FALSE)),0,VLOOKUP($A64,'FY21 MAEP ADA Amount Only'!$A$5:$M$151,9,FALSE))</f>
        <v>5535.9143462947632</v>
      </c>
      <c r="M64" s="130">
        <f t="shared" si="0"/>
        <v>-19.892521924120956</v>
      </c>
      <c r="O64" s="109">
        <f>IF(ISNA(VLOOKUP($A64,'FY22 MAEP ADA Amount Only'!$A$5:$Q$150,16,FALSE)),0,VLOOKUP($A64,'FY22 MAEP ADA Amount Only'!$A$5:$Q$150,16,FALSE))</f>
        <v>4111.5082250325022</v>
      </c>
      <c r="P64" s="109">
        <f>IF(ISNA(VLOOKUP($A64,'FY21 MAEP ADA Amount Only'!$A$5:$M$1510,12,FALSE)),0,VLOOKUP($A64,'FY21 MAEP ADA Amount Only'!$A$5:$M$151,12,FALSE))</f>
        <v>4041.2171461214198</v>
      </c>
      <c r="Q64" s="130">
        <f t="shared" si="1"/>
        <v>70.291078911082423</v>
      </c>
      <c r="R64" s="140" t="s">
        <v>187</v>
      </c>
    </row>
    <row r="65" spans="1:18" s="110" customFormat="1">
      <c r="A65" s="107">
        <v>3400</v>
      </c>
      <c r="B65" s="108" t="s">
        <v>69</v>
      </c>
      <c r="C65" s="109">
        <f>IF(ISNA(VLOOKUP($A65,'2022 MAEP summary '!$A$5:$Q$150,11,FALSE)),0,VLOOKUP($A65,'2022 MAEP summary '!$A$5:$Q$150,11,FALSE))</f>
        <v>5519.5113927866296</v>
      </c>
      <c r="D65" s="109">
        <f>IF(ISNA(VLOOKUP($A65,'2021 MAEP summary '!$A$5:$K$151,7,FALSE)),0,VLOOKUP($A65,'2021 MAEP summary '!$A$5:$K$151,7,FALSE))</f>
        <v>5429.3283990841355</v>
      </c>
      <c r="E65" s="130">
        <f>C65-D65</f>
        <v>90.182993702494059</v>
      </c>
      <c r="G65" s="109">
        <f>IF(ISNA(VLOOKUP($A65,'2022 MAEP summary '!$A$5:$Q$150,16,FALSE)),0,VLOOKUP($A65,'2022 MAEP summary '!$A$5:$Q$150,16,FALSE))</f>
        <v>4535.1295840555249</v>
      </c>
      <c r="H65" s="109">
        <f>IF(ISNA(VLOOKUP($A65,'2021 MAEP summary '!$A$5:$K$151,10,FALSE)),0,VLOOKUP($A65,'2021 MAEP summary '!$A$5:$K$151,10,FALSE))</f>
        <v>4467.3916843509314</v>
      </c>
      <c r="I65" s="130">
        <f>G65-H65</f>
        <v>67.737899704593474</v>
      </c>
      <c r="J65" s="140" t="s">
        <v>190</v>
      </c>
      <c r="K65" s="109">
        <f>IF(ISNA(VLOOKUP($A65,'FY22 MAEP ADA Amount Only'!$A$5:$Q$150,11,FALSE)),0,VLOOKUP($A65,'FY22 MAEP ADA Amount Only'!$A$5:$Q$150,11,FALSE))</f>
        <v>5519.5113927866296</v>
      </c>
      <c r="L65" s="109">
        <f>IF(ISNA(VLOOKUP($A65,'FY21 MAEP ADA Amount Only'!$A$5:$M$1510,9,FALSE)),0,VLOOKUP($A65,'FY21 MAEP ADA Amount Only'!$A$5:$M$151,9,FALSE))</f>
        <v>5429.3283990841355</v>
      </c>
      <c r="M65" s="130">
        <f t="shared" si="0"/>
        <v>90.182993702494059</v>
      </c>
      <c r="O65" s="109">
        <f>IF(ISNA(VLOOKUP($A65,'FY22 MAEP ADA Amount Only'!$A$5:$Q$150,16,FALSE)),0,VLOOKUP($A65,'FY22 MAEP ADA Amount Only'!$A$5:$Q$150,16,FALSE))</f>
        <v>4535.1295840555249</v>
      </c>
      <c r="P65" s="109">
        <f>IF(ISNA(VLOOKUP($A65,'FY21 MAEP ADA Amount Only'!$A$5:$M$1510,12,FALSE)),0,VLOOKUP($A65,'FY21 MAEP ADA Amount Only'!$A$5:$M$151,12,FALSE))</f>
        <v>4467.3916843509314</v>
      </c>
      <c r="Q65" s="130">
        <f t="shared" si="1"/>
        <v>67.737899704593474</v>
      </c>
      <c r="R65" s="140" t="s">
        <v>190</v>
      </c>
    </row>
    <row r="66" spans="1:18" s="110" customFormat="1">
      <c r="A66" s="107">
        <v>3420</v>
      </c>
      <c r="B66" s="108" t="s">
        <v>70</v>
      </c>
      <c r="C66" s="109">
        <f>IF(ISNA(VLOOKUP($A66,'2022 MAEP summary '!$A$5:$Q$150,11,FALSE)),0,VLOOKUP($A66,'2022 MAEP summary '!$A$5:$Q$150,11,FALSE))</f>
        <v>5521.6913095925411</v>
      </c>
      <c r="D66" s="109">
        <f>IF(ISNA(VLOOKUP($A66,'2021 MAEP summary '!$A$5:$K$151,7,FALSE)),0,VLOOKUP($A66,'2021 MAEP summary '!$A$5:$K$151,7,FALSE))</f>
        <v>5546.9985084364125</v>
      </c>
      <c r="E66" s="130">
        <f>C66-D66</f>
        <v>-25.307198843871447</v>
      </c>
      <c r="G66" s="109">
        <f>IF(ISNA(VLOOKUP($A66,'2022 MAEP summary '!$A$5:$Q$150,16,FALSE)),0,VLOOKUP($A66,'2022 MAEP summary '!$A$5:$Q$150,16,FALSE))</f>
        <v>4030.8346205057519</v>
      </c>
      <c r="H66" s="109">
        <f>IF(ISNA(VLOOKUP($A66,'2021 MAEP summary '!$A$5:$K$151,10,FALSE)),0,VLOOKUP($A66,'2021 MAEP summary '!$A$5:$K$151,10,FALSE))</f>
        <v>4049.3087680599856</v>
      </c>
      <c r="I66" s="130">
        <f>G66-H66</f>
        <v>-18.474147554233696</v>
      </c>
      <c r="J66" s="140" t="s">
        <v>188</v>
      </c>
      <c r="K66" s="109">
        <f>IF(ISNA(VLOOKUP($A66,'FY22 MAEP ADA Amount Only'!$A$5:$Q$150,11,FALSE)),0,VLOOKUP($A66,'FY22 MAEP ADA Amount Only'!$A$5:$Q$150,11,FALSE))</f>
        <v>5521.6913095925411</v>
      </c>
      <c r="L66" s="109">
        <f>IF(ISNA(VLOOKUP($A66,'FY21 MAEP ADA Amount Only'!$A$5:$M$1510,9,FALSE)),0,VLOOKUP($A66,'FY21 MAEP ADA Amount Only'!$A$5:$M$151,9,FALSE))</f>
        <v>5546.9985084364125</v>
      </c>
      <c r="M66" s="130">
        <f t="shared" si="0"/>
        <v>-25.307198843871447</v>
      </c>
      <c r="O66" s="109">
        <f>IF(ISNA(VLOOKUP($A66,'FY22 MAEP ADA Amount Only'!$A$5:$Q$150,16,FALSE)),0,VLOOKUP($A66,'FY22 MAEP ADA Amount Only'!$A$5:$Q$150,16,FALSE))</f>
        <v>4030.8346205057519</v>
      </c>
      <c r="P66" s="109">
        <f>IF(ISNA(VLOOKUP($A66,'FY21 MAEP ADA Amount Only'!$A$5:$M$1510,12,FALSE)),0,VLOOKUP($A66,'FY21 MAEP ADA Amount Only'!$A$5:$M$151,12,FALSE))</f>
        <v>4049.3087680599856</v>
      </c>
      <c r="Q66" s="130">
        <f t="shared" si="1"/>
        <v>-18.474147554233696</v>
      </c>
      <c r="R66" s="140" t="s">
        <v>188</v>
      </c>
    </row>
    <row r="67" spans="1:18" s="110" customFormat="1">
      <c r="A67" s="107">
        <v>3500</v>
      </c>
      <c r="B67" s="108" t="s">
        <v>71</v>
      </c>
      <c r="C67" s="109">
        <f>IF(ISNA(VLOOKUP($A67,'2022 MAEP summary '!$A$5:$Q$150,11,FALSE)),0,VLOOKUP($A67,'2022 MAEP summary '!$A$5:$Q$150,11,FALSE))</f>
        <v>5531.8373636867209</v>
      </c>
      <c r="D67" s="109">
        <f>IF(ISNA(VLOOKUP($A67,'2021 MAEP summary '!$A$5:$K$151,7,FALSE)),0,VLOOKUP($A67,'2021 MAEP summary '!$A$5:$K$151,7,FALSE))</f>
        <v>5547.8735505274308</v>
      </c>
      <c r="E67" s="130">
        <f>C67-D67</f>
        <v>-16.036186840709888</v>
      </c>
      <c r="G67" s="109">
        <f>IF(ISNA(VLOOKUP($A67,'2022 MAEP summary '!$A$5:$Q$150,16,FALSE)),0,VLOOKUP($A67,'2022 MAEP summary '!$A$5:$Q$150,16,FALSE))</f>
        <v>4038.2409201146384</v>
      </c>
      <c r="H67" s="109">
        <f>IF(ISNA(VLOOKUP($A67,'2021 MAEP summary '!$A$5:$K$151,10,FALSE)),0,VLOOKUP($A67,'2021 MAEP summary '!$A$5:$K$151,10,FALSE))</f>
        <v>4049.9479849236545</v>
      </c>
      <c r="I67" s="130">
        <f>G67-H67</f>
        <v>-11.707064809016174</v>
      </c>
      <c r="J67" s="140" t="s">
        <v>188</v>
      </c>
      <c r="K67" s="109">
        <f>IF(ISNA(VLOOKUP($A67,'FY22 MAEP ADA Amount Only'!$A$5:$Q$150,11,FALSE)),0,VLOOKUP($A67,'FY22 MAEP ADA Amount Only'!$A$5:$Q$150,11,FALSE))</f>
        <v>5531.8373636867209</v>
      </c>
      <c r="L67" s="109">
        <f>IF(ISNA(VLOOKUP($A67,'FY21 MAEP ADA Amount Only'!$A$5:$M$1510,9,FALSE)),0,VLOOKUP($A67,'FY21 MAEP ADA Amount Only'!$A$5:$M$151,9,FALSE))</f>
        <v>5547.8735505274308</v>
      </c>
      <c r="M67" s="130">
        <f t="shared" si="0"/>
        <v>-16.036186840709888</v>
      </c>
      <c r="O67" s="109">
        <f>IF(ISNA(VLOOKUP($A67,'FY22 MAEP ADA Amount Only'!$A$5:$Q$150,16,FALSE)),0,VLOOKUP($A67,'FY22 MAEP ADA Amount Only'!$A$5:$Q$150,16,FALSE))</f>
        <v>4038.2409201146384</v>
      </c>
      <c r="P67" s="109">
        <f>IF(ISNA(VLOOKUP($A67,'FY21 MAEP ADA Amount Only'!$A$5:$M$1510,12,FALSE)),0,VLOOKUP($A67,'FY21 MAEP ADA Amount Only'!$A$5:$M$151,12,FALSE))</f>
        <v>4049.9479849236545</v>
      </c>
      <c r="Q67" s="130">
        <f t="shared" si="1"/>
        <v>-11.707064809016174</v>
      </c>
      <c r="R67" s="140" t="s">
        <v>188</v>
      </c>
    </row>
    <row r="68" spans="1:18">
      <c r="A68" s="9">
        <v>3600</v>
      </c>
      <c r="B68" s="21" t="s">
        <v>72</v>
      </c>
      <c r="C68" s="103">
        <f>IF(ISNA(VLOOKUP($A68,'2022 MAEP summary '!$A$5:$Q$150,11,FALSE)),0,VLOOKUP($A68,'2022 MAEP summary '!$A$5:$Q$150,11,FALSE))</f>
        <v>5525.419582494008</v>
      </c>
      <c r="D68" s="103">
        <f>IF(ISNA(VLOOKUP($A68,'2021 MAEP summary '!$A$5:$K$151,7,FALSE)),0,VLOOKUP($A68,'2021 MAEP summary '!$A$5:$K$151,7,FALSE))</f>
        <v>5379.4396964922744</v>
      </c>
      <c r="E68" s="131">
        <f>C68-D68</f>
        <v>145.97988600173358</v>
      </c>
      <c r="G68" s="103">
        <f>IF(ISNA(VLOOKUP($A68,'2022 MAEP summary '!$A$5:$Q$150,16,FALSE)),0,VLOOKUP($A68,'2022 MAEP summary '!$A$5:$Q$150,16,FALSE))</f>
        <v>4114.9309898605688</v>
      </c>
      <c r="H68" s="103">
        <f>IF(ISNA(VLOOKUP($A68,'2021 MAEP summary '!$A$5:$K$151,10,FALSE)),0,VLOOKUP($A68,'2021 MAEP summary '!$A$5:$K$151,10,FALSE))</f>
        <v>4023.5982394226189</v>
      </c>
      <c r="I68" s="131">
        <f>G68-H68</f>
        <v>91.332750437949926</v>
      </c>
      <c r="K68" s="123">
        <f>IF(ISNA(VLOOKUP($A68,'FY22 MAEP ADA Amount Only'!$A$5:$Q$150,11,FALSE)),0,VLOOKUP($A68,'FY22 MAEP ADA Amount Only'!$A$5:$Q$150,11,FALSE))</f>
        <v>5525.419582494008</v>
      </c>
      <c r="L68" s="123">
        <f>IF(ISNA(VLOOKUP($A68,'FY21 MAEP ADA Amount Only'!$A$5:$M$1510,9,FALSE)),0,VLOOKUP($A68,'FY21 MAEP ADA Amount Only'!$A$5:$M$151,9,FALSE))</f>
        <v>5379.4396964922744</v>
      </c>
      <c r="M68" s="134">
        <f t="shared" ref="M68:M131" si="2">K68-L68</f>
        <v>145.97988600173358</v>
      </c>
      <c r="O68" s="123">
        <f>IF(ISNA(VLOOKUP($A68,'FY22 MAEP ADA Amount Only'!$A$5:$Q$150,16,FALSE)),0,VLOOKUP($A68,'FY22 MAEP ADA Amount Only'!$A$5:$Q$150,16,FALSE))</f>
        <v>4114.9309898605688</v>
      </c>
      <c r="P68" s="123">
        <f>IF(ISNA(VLOOKUP($A68,'FY21 MAEP ADA Amount Only'!$A$5:$M$1510,12,FALSE)),0,VLOOKUP($A68,'FY21 MAEP ADA Amount Only'!$A$5:$M$151,12,FALSE))</f>
        <v>4023.5982394226189</v>
      </c>
      <c r="Q68" s="134">
        <f t="shared" ref="Q68:Q131" si="3">O68-P68</f>
        <v>91.332750437949926</v>
      </c>
    </row>
    <row r="69" spans="1:18">
      <c r="A69" s="9">
        <v>3620</v>
      </c>
      <c r="B69" s="21" t="s">
        <v>73</v>
      </c>
      <c r="C69" s="103">
        <f>IF(ISNA(VLOOKUP($A69,'2022 MAEP summary '!$A$5:$Q$150,11,FALSE)),0,VLOOKUP($A69,'2022 MAEP summary '!$A$5:$Q$150,11,FALSE))</f>
        <v>5539.3166663138127</v>
      </c>
      <c r="D69" s="103">
        <f>IF(ISNA(VLOOKUP($A69,'2021 MAEP summary '!$A$5:$K$151,7,FALSE)),0,VLOOKUP($A69,'2021 MAEP summary '!$A$5:$K$151,7,FALSE))</f>
        <v>5361.2463025523448</v>
      </c>
      <c r="E69" s="131">
        <f>C69-D69</f>
        <v>178.07036376146789</v>
      </c>
      <c r="G69" s="103">
        <f>IF(ISNA(VLOOKUP($A69,'2022 MAEP summary '!$A$5:$Q$150,16,FALSE)),0,VLOOKUP($A69,'2022 MAEP summary '!$A$5:$Q$150,16,FALSE))</f>
        <v>4091.856087807977</v>
      </c>
      <c r="H69" s="103">
        <f>IF(ISNA(VLOOKUP($A69,'2021 MAEP summary '!$A$5:$K$151,10,FALSE)),0,VLOOKUP($A69,'2021 MAEP summary '!$A$5:$K$151,10,FALSE))</f>
        <v>3913.709805199961</v>
      </c>
      <c r="I69" s="131">
        <f>G69-H69</f>
        <v>178.14628260801601</v>
      </c>
      <c r="K69" s="123">
        <f>IF(ISNA(VLOOKUP($A69,'FY22 MAEP ADA Amount Only'!$A$5:$Q$150,11,FALSE)),0,VLOOKUP($A69,'FY22 MAEP ADA Amount Only'!$A$5:$Q$150,11,FALSE))</f>
        <v>5539.3166663138127</v>
      </c>
      <c r="L69" s="123">
        <f>IF(ISNA(VLOOKUP($A69,'FY21 MAEP ADA Amount Only'!$A$5:$M$1510,9,FALSE)),0,VLOOKUP($A69,'FY21 MAEP ADA Amount Only'!$A$5:$M$151,9,FALSE))</f>
        <v>5361.2463025523448</v>
      </c>
      <c r="M69" s="134">
        <f t="shared" si="2"/>
        <v>178.07036376146789</v>
      </c>
      <c r="O69" s="123">
        <f>IF(ISNA(VLOOKUP($A69,'FY22 MAEP ADA Amount Only'!$A$5:$Q$150,16,FALSE)),0,VLOOKUP($A69,'FY22 MAEP ADA Amount Only'!$A$5:$Q$150,16,FALSE))</f>
        <v>4091.856087807977</v>
      </c>
      <c r="P69" s="123">
        <f>IF(ISNA(VLOOKUP($A69,'FY21 MAEP ADA Amount Only'!$A$5:$M$1510,12,FALSE)),0,VLOOKUP($A69,'FY21 MAEP ADA Amount Only'!$A$5:$M$151,12,FALSE))</f>
        <v>3913.709805199961</v>
      </c>
      <c r="Q69" s="134">
        <f t="shared" si="3"/>
        <v>178.14628260801601</v>
      </c>
    </row>
    <row r="70" spans="1:18">
      <c r="A70" s="9">
        <v>3700</v>
      </c>
      <c r="B70" s="21" t="s">
        <v>74</v>
      </c>
      <c r="C70" s="103">
        <f>IF(ISNA(VLOOKUP($A70,'2022 MAEP summary '!$A$5:$Q$150,11,FALSE)),0,VLOOKUP($A70,'2022 MAEP summary '!$A$5:$Q$150,11,FALSE))</f>
        <v>5526.5668152967319</v>
      </c>
      <c r="D70" s="103">
        <f>IF(ISNA(VLOOKUP($A70,'2021 MAEP summary '!$A$5:$K$151,7,FALSE)),0,VLOOKUP($A70,'2021 MAEP summary '!$A$5:$K$151,7,FALSE))</f>
        <v>5382.5012841944827</v>
      </c>
      <c r="E70" s="131">
        <f>C70-D70</f>
        <v>144.06553110224922</v>
      </c>
      <c r="G70" s="103">
        <f>IF(ISNA(VLOOKUP($A70,'2022 MAEP summary '!$A$5:$Q$150,16,FALSE)),0,VLOOKUP($A70,'2022 MAEP summary '!$A$5:$Q$150,16,FALSE))</f>
        <v>4127.666852561214</v>
      </c>
      <c r="H70" s="103">
        <f>IF(ISNA(VLOOKUP($A70,'2021 MAEP summary '!$A$5:$K$151,10,FALSE)),0,VLOOKUP($A70,'2021 MAEP summary '!$A$5:$K$151,10,FALSE))</f>
        <v>3964.2134820610991</v>
      </c>
      <c r="I70" s="131">
        <f>G70-H70</f>
        <v>163.45337050011494</v>
      </c>
      <c r="K70" s="123">
        <f>IF(ISNA(VLOOKUP($A70,'FY22 MAEP ADA Amount Only'!$A$5:$Q$150,11,FALSE)),0,VLOOKUP($A70,'FY22 MAEP ADA Amount Only'!$A$5:$Q$150,11,FALSE))</f>
        <v>5526.5668152967319</v>
      </c>
      <c r="L70" s="123">
        <f>IF(ISNA(VLOOKUP($A70,'FY21 MAEP ADA Amount Only'!$A$5:$M$1510,9,FALSE)),0,VLOOKUP($A70,'FY21 MAEP ADA Amount Only'!$A$5:$M$151,9,FALSE))</f>
        <v>5382.5012841944827</v>
      </c>
      <c r="M70" s="134">
        <f t="shared" si="2"/>
        <v>144.06553110224922</v>
      </c>
      <c r="O70" s="123">
        <f>IF(ISNA(VLOOKUP($A70,'FY22 MAEP ADA Amount Only'!$A$5:$Q$150,16,FALSE)),0,VLOOKUP($A70,'FY22 MAEP ADA Amount Only'!$A$5:$Q$150,16,FALSE))</f>
        <v>4127.666852561214</v>
      </c>
      <c r="P70" s="123">
        <f>IF(ISNA(VLOOKUP($A70,'FY21 MAEP ADA Amount Only'!$A$5:$M$1510,12,FALSE)),0,VLOOKUP($A70,'FY21 MAEP ADA Amount Only'!$A$5:$M$151,12,FALSE))</f>
        <v>3964.2134820610991</v>
      </c>
      <c r="Q70" s="134">
        <f t="shared" si="3"/>
        <v>163.45337050011494</v>
      </c>
    </row>
    <row r="71" spans="1:18">
      <c r="A71" s="9">
        <v>3800</v>
      </c>
      <c r="B71" s="21" t="s">
        <v>75</v>
      </c>
      <c r="C71" s="103">
        <f>IF(ISNA(VLOOKUP($A71,'2022 MAEP summary '!$A$5:$Q$150,11,FALSE)),0,VLOOKUP($A71,'2022 MAEP summary '!$A$5:$Q$150,11,FALSE))</f>
        <v>5512.3685953406766</v>
      </c>
      <c r="D71" s="103">
        <f>IF(ISNA(VLOOKUP($A71,'2021 MAEP summary '!$A$5:$K$151,7,FALSE)),0,VLOOKUP($A71,'2021 MAEP summary '!$A$5:$K$151,7,FALSE))</f>
        <v>5392.3221665334768</v>
      </c>
      <c r="E71" s="131">
        <f>C71-D71</f>
        <v>120.04642880719985</v>
      </c>
      <c r="G71" s="103">
        <f>IF(ISNA(VLOOKUP($A71,'2022 MAEP summary '!$A$5:$Q$150,16,FALSE)),0,VLOOKUP($A71,'2022 MAEP summary '!$A$5:$Q$150,16,FALSE))</f>
        <v>4339.8178128973977</v>
      </c>
      <c r="H71" s="103">
        <f>IF(ISNA(VLOOKUP($A71,'2021 MAEP summary '!$A$5:$K$151,10,FALSE)),0,VLOOKUP($A71,'2021 MAEP summary '!$A$5:$K$151,10,FALSE))</f>
        <v>4227.5845869844688</v>
      </c>
      <c r="I71" s="131">
        <f>G71-H71</f>
        <v>112.2332259129289</v>
      </c>
      <c r="K71" s="123">
        <f>IF(ISNA(VLOOKUP($A71,'FY22 MAEP ADA Amount Only'!$A$5:$Q$150,11,FALSE)),0,VLOOKUP($A71,'FY22 MAEP ADA Amount Only'!$A$5:$Q$150,11,FALSE))</f>
        <v>5512.3685953406766</v>
      </c>
      <c r="L71" s="123">
        <f>IF(ISNA(VLOOKUP($A71,'FY21 MAEP ADA Amount Only'!$A$5:$M$1510,9,FALSE)),0,VLOOKUP($A71,'FY21 MAEP ADA Amount Only'!$A$5:$M$151,9,FALSE))</f>
        <v>5392.3221665334768</v>
      </c>
      <c r="M71" s="134">
        <f t="shared" si="2"/>
        <v>120.04642880719985</v>
      </c>
      <c r="O71" s="123">
        <f>IF(ISNA(VLOOKUP($A71,'FY22 MAEP ADA Amount Only'!$A$5:$Q$150,16,FALSE)),0,VLOOKUP($A71,'FY22 MAEP ADA Amount Only'!$A$5:$Q$150,16,FALSE))</f>
        <v>4339.8178128973977</v>
      </c>
      <c r="P71" s="123">
        <f>IF(ISNA(VLOOKUP($A71,'FY21 MAEP ADA Amount Only'!$A$5:$M$1510,12,FALSE)),0,VLOOKUP($A71,'FY21 MAEP ADA Amount Only'!$A$5:$M$151,12,FALSE))</f>
        <v>4227.5845869844688</v>
      </c>
      <c r="Q71" s="134">
        <f t="shared" si="3"/>
        <v>112.2332259129289</v>
      </c>
    </row>
    <row r="72" spans="1:18" s="110" customFormat="1">
      <c r="A72" s="107">
        <v>3820</v>
      </c>
      <c r="B72" s="108" t="s">
        <v>76</v>
      </c>
      <c r="C72" s="109">
        <f>IF(ISNA(VLOOKUP($A72,'2022 MAEP summary '!$A$5:$Q$150,11,FALSE)),0,VLOOKUP($A72,'2022 MAEP summary '!$A$5:$Q$150,11,FALSE))</f>
        <v>5540.6778257372662</v>
      </c>
      <c r="D72" s="109">
        <f>IF(ISNA(VLOOKUP($A72,'2021 MAEP summary '!$A$5:$K$151,7,FALSE)),0,VLOOKUP($A72,'2021 MAEP summary '!$A$5:$K$151,7,FALSE))</f>
        <v>5553.3473789688251</v>
      </c>
      <c r="E72" s="130">
        <f>C72-D72</f>
        <v>-12.669553231558893</v>
      </c>
      <c r="G72" s="109">
        <f>IF(ISNA(VLOOKUP($A72,'2022 MAEP summary '!$A$5:$Q$150,16,FALSE)),0,VLOOKUP($A72,'2022 MAEP summary '!$A$5:$Q$150,16,FALSE))</f>
        <v>4044.6948147696808</v>
      </c>
      <c r="H72" s="109">
        <f>IF(ISNA(VLOOKUP($A72,'2021 MAEP summary '!$A$5:$K$151,10,FALSE)),0,VLOOKUP($A72,'2021 MAEP summary '!$A$5:$K$151,10,FALSE))</f>
        <v>4053.9436765116434</v>
      </c>
      <c r="I72" s="130">
        <f>G72-H72</f>
        <v>-9.248861741962628</v>
      </c>
      <c r="J72" s="140" t="s">
        <v>188</v>
      </c>
      <c r="K72" s="109">
        <f>IF(ISNA(VLOOKUP($A72,'FY22 MAEP ADA Amount Only'!$A$5:$Q$150,11,FALSE)),0,VLOOKUP($A72,'FY22 MAEP ADA Amount Only'!$A$5:$Q$150,11,FALSE))</f>
        <v>5540.6778257372662</v>
      </c>
      <c r="L72" s="109">
        <f>IF(ISNA(VLOOKUP($A72,'FY21 MAEP ADA Amount Only'!$A$5:$M$1510,9,FALSE)),0,VLOOKUP($A72,'FY21 MAEP ADA Amount Only'!$A$5:$M$151,9,FALSE))</f>
        <v>5553.3473789688251</v>
      </c>
      <c r="M72" s="130">
        <f t="shared" si="2"/>
        <v>-12.669553231558893</v>
      </c>
      <c r="O72" s="109">
        <f>IF(ISNA(VLOOKUP($A72,'FY22 MAEP ADA Amount Only'!$A$5:$Q$150,16,FALSE)),0,VLOOKUP($A72,'FY22 MAEP ADA Amount Only'!$A$5:$Q$150,16,FALSE))</f>
        <v>4044.6948147696808</v>
      </c>
      <c r="P72" s="109">
        <f>IF(ISNA(VLOOKUP($A72,'FY21 MAEP ADA Amount Only'!$A$5:$M$1510,12,FALSE)),0,VLOOKUP($A72,'FY21 MAEP ADA Amount Only'!$A$5:$M$151,12,FALSE))</f>
        <v>4053.9436765116434</v>
      </c>
      <c r="Q72" s="130">
        <f t="shared" si="3"/>
        <v>-9.248861741962628</v>
      </c>
      <c r="R72" s="140" t="s">
        <v>188</v>
      </c>
    </row>
    <row r="73" spans="1:18">
      <c r="A73" s="9">
        <v>3900</v>
      </c>
      <c r="B73" s="21" t="s">
        <v>77</v>
      </c>
      <c r="C73" s="103">
        <f>IF(ISNA(VLOOKUP($A73,'2022 MAEP summary '!$A$5:$Q$150,11,FALSE)),0,VLOOKUP($A73,'2022 MAEP summary '!$A$5:$Q$150,11,FALSE))</f>
        <v>5517.4940055922234</v>
      </c>
      <c r="D73" s="103">
        <f>IF(ISNA(VLOOKUP($A73,'2021 MAEP summary '!$A$5:$K$151,7,FALSE)),0,VLOOKUP($A73,'2021 MAEP summary '!$A$5:$K$151,7,FALSE))</f>
        <v>5464.3916883961374</v>
      </c>
      <c r="E73" s="131">
        <f>C73-D73</f>
        <v>53.102317196086005</v>
      </c>
      <c r="G73" s="103">
        <f>IF(ISNA(VLOOKUP($A73,'2022 MAEP summary '!$A$5:$Q$150,16,FALSE)),0,VLOOKUP($A73,'2022 MAEP summary '!$A$5:$Q$150,16,FALSE))</f>
        <v>4100.9243950970513</v>
      </c>
      <c r="H73" s="103">
        <f>IF(ISNA(VLOOKUP($A73,'2021 MAEP summary '!$A$5:$K$151,10,FALSE)),0,VLOOKUP($A73,'2021 MAEP summary '!$A$5:$K$151,10,FALSE))</f>
        <v>3989.0058543854511</v>
      </c>
      <c r="I73" s="131">
        <f>G73-H73</f>
        <v>111.91854071160014</v>
      </c>
      <c r="K73" s="123">
        <f>IF(ISNA(VLOOKUP($A73,'FY22 MAEP ADA Amount Only'!$A$5:$Q$150,11,FALSE)),0,VLOOKUP($A73,'FY22 MAEP ADA Amount Only'!$A$5:$Q$150,11,FALSE))</f>
        <v>5517.4940055922234</v>
      </c>
      <c r="L73" s="123">
        <f>IF(ISNA(VLOOKUP($A73,'FY21 MAEP ADA Amount Only'!$A$5:$M$1510,9,FALSE)),0,VLOOKUP($A73,'FY21 MAEP ADA Amount Only'!$A$5:$M$151,9,FALSE))</f>
        <v>5464.3916883961374</v>
      </c>
      <c r="M73" s="134">
        <f t="shared" si="2"/>
        <v>53.102317196086005</v>
      </c>
      <c r="O73" s="123">
        <f>IF(ISNA(VLOOKUP($A73,'FY22 MAEP ADA Amount Only'!$A$5:$Q$150,16,FALSE)),0,VLOOKUP($A73,'FY22 MAEP ADA Amount Only'!$A$5:$Q$150,16,FALSE))</f>
        <v>4100.9243950970513</v>
      </c>
      <c r="P73" s="123">
        <f>IF(ISNA(VLOOKUP($A73,'FY21 MAEP ADA Amount Only'!$A$5:$M$1510,12,FALSE)),0,VLOOKUP($A73,'FY21 MAEP ADA Amount Only'!$A$5:$M$151,12,FALSE))</f>
        <v>3989.0058543854511</v>
      </c>
      <c r="Q73" s="134">
        <f t="shared" si="3"/>
        <v>111.91854071160014</v>
      </c>
    </row>
    <row r="74" spans="1:18" s="110" customFormat="1">
      <c r="A74" s="107">
        <v>4000</v>
      </c>
      <c r="B74" s="108" t="s">
        <v>78</v>
      </c>
      <c r="C74" s="109">
        <f>IF(ISNA(VLOOKUP($A74,'2022 MAEP summary '!$A$5:$Q$150,11,FALSE)),0,VLOOKUP($A74,'2022 MAEP summary '!$A$5:$Q$150,11,FALSE))</f>
        <v>5534.2856140393915</v>
      </c>
      <c r="D74" s="109">
        <f>IF(ISNA(VLOOKUP($A74,'2021 MAEP summary '!$A$5:$K$151,7,FALSE)),0,VLOOKUP($A74,'2021 MAEP summary '!$A$5:$K$151,7,FALSE))</f>
        <v>5551.9981994963737</v>
      </c>
      <c r="E74" s="130">
        <f>C74-D74</f>
        <v>-17.712585456982197</v>
      </c>
      <c r="G74" s="109">
        <f>IF(ISNA(VLOOKUP($A74,'2022 MAEP summary '!$A$5:$Q$150,16,FALSE)),0,VLOOKUP($A74,'2022 MAEP summary '!$A$5:$Q$150,16,FALSE))</f>
        <v>4379.884206298595</v>
      </c>
      <c r="H74" s="109">
        <f>IF(ISNA(VLOOKUP($A74,'2021 MAEP summary '!$A$5:$K$151,10,FALSE)),0,VLOOKUP($A74,'2021 MAEP summary '!$A$5:$K$151,10,FALSE))</f>
        <v>4389.7207358171245</v>
      </c>
      <c r="I74" s="130">
        <f>G74-H74</f>
        <v>-9.8365295185294599</v>
      </c>
      <c r="J74" s="140" t="s">
        <v>188</v>
      </c>
      <c r="K74" s="109">
        <f>IF(ISNA(VLOOKUP($A74,'FY22 MAEP ADA Amount Only'!$A$5:$Q$150,11,FALSE)),0,VLOOKUP($A74,'FY22 MAEP ADA Amount Only'!$A$5:$Q$150,11,FALSE))</f>
        <v>5534.2856140393915</v>
      </c>
      <c r="L74" s="109">
        <f>IF(ISNA(VLOOKUP($A74,'FY21 MAEP ADA Amount Only'!$A$5:$M$1510,9,FALSE)),0,VLOOKUP($A74,'FY21 MAEP ADA Amount Only'!$A$5:$M$151,9,FALSE))</f>
        <v>5551.9981994963737</v>
      </c>
      <c r="M74" s="130">
        <f t="shared" si="2"/>
        <v>-17.712585456982197</v>
      </c>
      <c r="O74" s="109">
        <f>IF(ISNA(VLOOKUP($A74,'FY22 MAEP ADA Amount Only'!$A$5:$Q$150,16,FALSE)),0,VLOOKUP($A74,'FY22 MAEP ADA Amount Only'!$A$5:$Q$150,16,FALSE))</f>
        <v>4379.884206298595</v>
      </c>
      <c r="P74" s="109">
        <f>IF(ISNA(VLOOKUP($A74,'FY21 MAEP ADA Amount Only'!$A$5:$M$1510,12,FALSE)),0,VLOOKUP($A74,'FY21 MAEP ADA Amount Only'!$A$5:$M$151,12,FALSE))</f>
        <v>4389.7207358171245</v>
      </c>
      <c r="Q74" s="130">
        <f t="shared" si="3"/>
        <v>-9.8365295185294599</v>
      </c>
      <c r="R74" s="140" t="s">
        <v>188</v>
      </c>
    </row>
    <row r="75" spans="1:18">
      <c r="A75" s="9">
        <v>4100</v>
      </c>
      <c r="B75" s="21" t="s">
        <v>79</v>
      </c>
      <c r="C75" s="103">
        <f>IF(ISNA(VLOOKUP($A75,'2022 MAEP summary '!$A$5:$Q$150,11,FALSE)),0,VLOOKUP($A75,'2022 MAEP summary '!$A$5:$Q$150,11,FALSE))</f>
        <v>5522.7086565879308</v>
      </c>
      <c r="D75" s="103">
        <f>IF(ISNA(VLOOKUP($A75,'2021 MAEP summary '!$A$5:$K$151,7,FALSE)),0,VLOOKUP($A75,'2021 MAEP summary '!$A$5:$K$151,7,FALSE))</f>
        <v>5409.6402917458327</v>
      </c>
      <c r="E75" s="131">
        <f>C75-D75</f>
        <v>113.06836484209816</v>
      </c>
      <c r="G75" s="103">
        <f>IF(ISNA(VLOOKUP($A75,'2022 MAEP summary '!$A$5:$Q$150,16,FALSE)),0,VLOOKUP($A75,'2022 MAEP summary '!$A$5:$Q$150,16,FALSE))</f>
        <v>4279.060703337932</v>
      </c>
      <c r="H75" s="103">
        <f>IF(ISNA(VLOOKUP($A75,'2021 MAEP summary '!$A$5:$K$151,10,FALSE)),0,VLOOKUP($A75,'2021 MAEP summary '!$A$5:$K$151,10,FALSE))</f>
        <v>4256.3409048858794</v>
      </c>
      <c r="I75" s="131">
        <f>G75-H75</f>
        <v>22.719798452052601</v>
      </c>
      <c r="K75" s="123">
        <f>IF(ISNA(VLOOKUP($A75,'FY22 MAEP ADA Amount Only'!$A$5:$Q$150,11,FALSE)),0,VLOOKUP($A75,'FY22 MAEP ADA Amount Only'!$A$5:$Q$150,11,FALSE))</f>
        <v>5522.7086565879308</v>
      </c>
      <c r="L75" s="123">
        <f>IF(ISNA(VLOOKUP($A75,'FY21 MAEP ADA Amount Only'!$A$5:$M$1510,9,FALSE)),0,VLOOKUP($A75,'FY21 MAEP ADA Amount Only'!$A$5:$M$151,9,FALSE))</f>
        <v>5409.6402917458327</v>
      </c>
      <c r="M75" s="134">
        <f t="shared" si="2"/>
        <v>113.06836484209816</v>
      </c>
      <c r="O75" s="123">
        <f>IF(ISNA(VLOOKUP($A75,'FY22 MAEP ADA Amount Only'!$A$5:$Q$150,16,FALSE)),0,VLOOKUP($A75,'FY22 MAEP ADA Amount Only'!$A$5:$Q$150,16,FALSE))</f>
        <v>4279.060703337932</v>
      </c>
      <c r="P75" s="123">
        <f>IF(ISNA(VLOOKUP($A75,'FY21 MAEP ADA Amount Only'!$A$5:$M$1510,12,FALSE)),0,VLOOKUP($A75,'FY21 MAEP ADA Amount Only'!$A$5:$M$151,12,FALSE))</f>
        <v>4256.3409048858794</v>
      </c>
      <c r="Q75" s="134">
        <f t="shared" si="3"/>
        <v>22.719798452052601</v>
      </c>
    </row>
    <row r="76" spans="1:18" s="110" customFormat="1">
      <c r="A76" s="111">
        <v>4111</v>
      </c>
      <c r="B76" s="112" t="s">
        <v>80</v>
      </c>
      <c r="C76" s="109">
        <f>IF(ISNA(VLOOKUP($A76,'2022 MAEP summary '!$A$5:$Q$150,11,FALSE)),0,VLOOKUP($A76,'2022 MAEP summary '!$A$5:$Q$150,11,FALSE))</f>
        <v>5514.0284316937568</v>
      </c>
      <c r="D76" s="109">
        <f>IF(ISNA(VLOOKUP($A76,'2021 MAEP summary '!$A$5:$K$151,7,FALSE)),0,VLOOKUP($A76,'2021 MAEP summary '!$A$5:$K$151,7,FALSE))</f>
        <v>5447.5385973772436</v>
      </c>
      <c r="E76" s="130">
        <f>C76-D76</f>
        <v>66.489834316513225</v>
      </c>
      <c r="G76" s="109">
        <f>IF(ISNA(VLOOKUP($A76,'2022 MAEP summary '!$A$5:$Q$150,16,FALSE)),0,VLOOKUP($A76,'2022 MAEP summary '!$A$5:$Q$150,16,FALSE))</f>
        <v>4707.8558651275298</v>
      </c>
      <c r="H76" s="109">
        <f>IF(ISNA(VLOOKUP($A76,'2021 MAEP summary '!$A$5:$K$151,10,FALSE)),0,VLOOKUP($A76,'2021 MAEP summary '!$A$5:$K$151,10,FALSE))</f>
        <v>4653.8697984976443</v>
      </c>
      <c r="I76" s="130">
        <f>G76-H76</f>
        <v>53.986066629885499</v>
      </c>
      <c r="J76" s="140" t="s">
        <v>190</v>
      </c>
      <c r="K76" s="109">
        <f>IF(ISNA(VLOOKUP($A76,'FY22 MAEP ADA Amount Only'!$A$5:$Q$150,11,FALSE)),0,VLOOKUP($A76,'FY22 MAEP ADA Amount Only'!$A$5:$Q$150,11,FALSE))</f>
        <v>5514.0284316937568</v>
      </c>
      <c r="L76" s="109">
        <f>IF(ISNA(VLOOKUP($A76,'FY21 MAEP ADA Amount Only'!$A$5:$M$1510,9,FALSE)),0,VLOOKUP($A76,'FY21 MAEP ADA Amount Only'!$A$5:$M$151,9,FALSE))</f>
        <v>5447.5385973772436</v>
      </c>
      <c r="M76" s="130">
        <f t="shared" si="2"/>
        <v>66.489834316513225</v>
      </c>
      <c r="O76" s="109">
        <f>IF(ISNA(VLOOKUP($A76,'FY22 MAEP ADA Amount Only'!$A$5:$Q$150,16,FALSE)),0,VLOOKUP($A76,'FY22 MAEP ADA Amount Only'!$A$5:$Q$150,16,FALSE))</f>
        <v>4707.8558651275298</v>
      </c>
      <c r="P76" s="109">
        <f>IF(ISNA(VLOOKUP($A76,'FY21 MAEP ADA Amount Only'!$A$5:$M$1510,12,FALSE)),0,VLOOKUP($A76,'FY21 MAEP ADA Amount Only'!$A$5:$M$151,12,FALSE))</f>
        <v>4653.8697984976443</v>
      </c>
      <c r="Q76" s="130">
        <f t="shared" si="3"/>
        <v>53.986066629885499</v>
      </c>
      <c r="R76" s="140" t="s">
        <v>190</v>
      </c>
    </row>
    <row r="77" spans="1:18">
      <c r="A77" s="9">
        <v>4120</v>
      </c>
      <c r="B77" s="21" t="s">
        <v>81</v>
      </c>
      <c r="C77" s="103">
        <f>IF(ISNA(VLOOKUP($A77,'2022 MAEP summary '!$A$5:$Q$150,11,FALSE)),0,VLOOKUP($A77,'2022 MAEP summary '!$A$5:$Q$150,11,FALSE))</f>
        <v>5548.7084684437259</v>
      </c>
      <c r="D77" s="103">
        <f>IF(ISNA(VLOOKUP($A77,'2021 MAEP summary '!$A$5:$K$151,7,FALSE)),0,VLOOKUP($A77,'2021 MAEP summary '!$A$5:$K$151,7,FALSE))</f>
        <v>5413.4029237297664</v>
      </c>
      <c r="E77" s="131">
        <f>C77-D77</f>
        <v>135.30554471395953</v>
      </c>
      <c r="G77" s="103">
        <f>IF(ISNA(VLOOKUP($A77,'2022 MAEP summary '!$A$5:$Q$150,16,FALSE)),0,VLOOKUP($A77,'2022 MAEP summary '!$A$5:$Q$150,16,FALSE))</f>
        <v>4063.6928971156535</v>
      </c>
      <c r="H77" s="103">
        <f>IF(ISNA(VLOOKUP($A77,'2021 MAEP summary '!$A$5:$K$151,10,FALSE)),0,VLOOKUP($A77,'2021 MAEP summary '!$A$5:$K$151,10,FALSE))</f>
        <v>3951.7842038091749</v>
      </c>
      <c r="I77" s="131">
        <f>G77-H77</f>
        <v>111.90869330647865</v>
      </c>
      <c r="K77" s="123">
        <f>IF(ISNA(VLOOKUP($A77,'FY22 MAEP ADA Amount Only'!$A$5:$Q$150,11,FALSE)),0,VLOOKUP($A77,'FY22 MAEP ADA Amount Only'!$A$5:$Q$150,11,FALSE))</f>
        <v>5548.7084684437259</v>
      </c>
      <c r="L77" s="123">
        <f>IF(ISNA(VLOOKUP($A77,'FY21 MAEP ADA Amount Only'!$A$5:$M$1510,9,FALSE)),0,VLOOKUP($A77,'FY21 MAEP ADA Amount Only'!$A$5:$M$151,9,FALSE))</f>
        <v>5413.4029237297664</v>
      </c>
      <c r="M77" s="134">
        <f t="shared" si="2"/>
        <v>135.30554471395953</v>
      </c>
      <c r="O77" s="123">
        <f>IF(ISNA(VLOOKUP($A77,'FY22 MAEP ADA Amount Only'!$A$5:$Q$150,16,FALSE)),0,VLOOKUP($A77,'FY22 MAEP ADA Amount Only'!$A$5:$Q$150,16,FALSE))</f>
        <v>4063.6928971156535</v>
      </c>
      <c r="P77" s="123">
        <f>IF(ISNA(VLOOKUP($A77,'FY21 MAEP ADA Amount Only'!$A$5:$M$1510,12,FALSE)),0,VLOOKUP($A77,'FY21 MAEP ADA Amount Only'!$A$5:$M$151,12,FALSE))</f>
        <v>3951.7842038091749</v>
      </c>
      <c r="Q77" s="134">
        <f t="shared" si="3"/>
        <v>111.90869330647865</v>
      </c>
    </row>
    <row r="78" spans="1:18" s="110" customFormat="1">
      <c r="A78" s="107">
        <v>4211</v>
      </c>
      <c r="B78" s="108" t="s">
        <v>82</v>
      </c>
      <c r="C78" s="109">
        <f>IF(ISNA(VLOOKUP($A78,'2022 MAEP summary '!$A$5:$Q$150,11,FALSE)),0,VLOOKUP($A78,'2022 MAEP summary '!$A$5:$Q$150,11,FALSE))</f>
        <v>5510.0009104025194</v>
      </c>
      <c r="D78" s="109">
        <f>IF(ISNA(VLOOKUP($A78,'2021 MAEP summary '!$A$5:$K$151,7,FALSE)),0,VLOOKUP($A78,'2021 MAEP summary '!$A$5:$K$151,7,FALSE))</f>
        <v>5545.1708949644008</v>
      </c>
      <c r="E78" s="130">
        <f>C78-D78</f>
        <v>-35.169984561881392</v>
      </c>
      <c r="G78" s="109">
        <f>IF(ISNA(VLOOKUP($A78,'2022 MAEP summary '!$A$5:$Q$150,16,FALSE)),0,VLOOKUP($A78,'2022 MAEP summary '!$A$5:$Q$150,16,FALSE))</f>
        <v>4102.6597219258883</v>
      </c>
      <c r="H78" s="109">
        <f>IF(ISNA(VLOOKUP($A78,'2021 MAEP summary '!$A$5:$K$151,10,FALSE)),0,VLOOKUP($A78,'2021 MAEP summary '!$A$5:$K$151,10,FALSE))</f>
        <v>4089.0341983927442</v>
      </c>
      <c r="I78" s="130">
        <f>G78-H78</f>
        <v>13.625523533144133</v>
      </c>
      <c r="J78" s="140" t="s">
        <v>187</v>
      </c>
      <c r="K78" s="109">
        <f>IF(ISNA(VLOOKUP($A78,'FY22 MAEP ADA Amount Only'!$A$5:$Q$150,11,FALSE)),0,VLOOKUP($A78,'FY22 MAEP ADA Amount Only'!$A$5:$Q$150,11,FALSE))</f>
        <v>5510.0009104025194</v>
      </c>
      <c r="L78" s="109">
        <f>IF(ISNA(VLOOKUP($A78,'FY21 MAEP ADA Amount Only'!$A$5:$M$1510,9,FALSE)),0,VLOOKUP($A78,'FY21 MAEP ADA Amount Only'!$A$5:$M$151,9,FALSE))</f>
        <v>5545.1708949644008</v>
      </c>
      <c r="M78" s="130">
        <f t="shared" si="2"/>
        <v>-35.169984561881392</v>
      </c>
      <c r="O78" s="109">
        <f>IF(ISNA(VLOOKUP($A78,'FY22 MAEP ADA Amount Only'!$A$5:$Q$150,16,FALSE)),0,VLOOKUP($A78,'FY22 MAEP ADA Amount Only'!$A$5:$Q$150,16,FALSE))</f>
        <v>4102.6597219258883</v>
      </c>
      <c r="P78" s="109">
        <f>IF(ISNA(VLOOKUP($A78,'FY21 MAEP ADA Amount Only'!$A$5:$M$1510,12,FALSE)),0,VLOOKUP($A78,'FY21 MAEP ADA Amount Only'!$A$5:$M$151,12,FALSE))</f>
        <v>4089.0341983927442</v>
      </c>
      <c r="Q78" s="130">
        <f t="shared" si="3"/>
        <v>13.625523533144133</v>
      </c>
      <c r="R78" s="140" t="s">
        <v>187</v>
      </c>
    </row>
    <row r="79" spans="1:18">
      <c r="A79" s="7">
        <v>4225</v>
      </c>
      <c r="B79" s="85" t="s">
        <v>83</v>
      </c>
      <c r="C79" s="103">
        <f>IF(ISNA(VLOOKUP($A79,'2022 MAEP summary '!$A$5:$Q$150,11,FALSE)),0,VLOOKUP($A79,'2022 MAEP summary '!$A$5:$Q$150,11,FALSE))</f>
        <v>5509.9994345679015</v>
      </c>
      <c r="D79" s="103">
        <f>IF(ISNA(VLOOKUP($A79,'2021 MAEP summary '!$A$5:$K$151,7,FALSE)),0,VLOOKUP($A79,'2021 MAEP summary '!$A$5:$K$151,7,FALSE))</f>
        <v>5545.1731416666671</v>
      </c>
      <c r="E79" s="131">
        <f>C79-D79</f>
        <v>-35.17370709876559</v>
      </c>
      <c r="G79" s="103">
        <f>IF(ISNA(VLOOKUP($A79,'2022 MAEP summary '!$A$5:$Q$150,16,FALSE)),0,VLOOKUP($A79,'2022 MAEP summary '!$A$5:$Q$150,16,FALSE))</f>
        <v>4102.6582938271613</v>
      </c>
      <c r="H79" s="103">
        <f>IF(ISNA(VLOOKUP($A79,'2021 MAEP summary '!$A$5:$K$151,10,FALSE)),0,VLOOKUP($A79,'2021 MAEP summary '!$A$5:$K$151,10,FALSE))</f>
        <v>4089.0328616666666</v>
      </c>
      <c r="I79" s="131">
        <f>G79-H79</f>
        <v>13.625432160494711</v>
      </c>
      <c r="K79" s="123">
        <f>IF(ISNA(VLOOKUP($A79,'FY22 MAEP ADA Amount Only'!$A$5:$Q$150,11,FALSE)),0,VLOOKUP($A79,'FY22 MAEP ADA Amount Only'!$A$5:$Q$150,11,FALSE))</f>
        <v>5509.9994345679015</v>
      </c>
      <c r="L79" s="123">
        <f>IF(ISNA(VLOOKUP($A79,'FY21 MAEP ADA Amount Only'!$A$5:$M$1510,9,FALSE)),0,VLOOKUP($A79,'FY21 MAEP ADA Amount Only'!$A$5:$M$151,9,FALSE))</f>
        <v>5545.1731416666671</v>
      </c>
      <c r="M79" s="134">
        <f t="shared" si="2"/>
        <v>-35.17370709876559</v>
      </c>
      <c r="O79" s="123">
        <f>IF(ISNA(VLOOKUP($A79,'FY22 MAEP ADA Amount Only'!$A$5:$Q$150,16,FALSE)),0,VLOOKUP($A79,'FY22 MAEP ADA Amount Only'!$A$5:$Q$150,16,FALSE))</f>
        <v>4102.6582938271613</v>
      </c>
      <c r="P79" s="123">
        <f>IF(ISNA(VLOOKUP($A79,'FY21 MAEP ADA Amount Only'!$A$5:$M$1510,12,FALSE)),0,VLOOKUP($A79,'FY21 MAEP ADA Amount Only'!$A$5:$M$151,12,FALSE))</f>
        <v>4089.0328616666666</v>
      </c>
      <c r="Q79" s="134">
        <f t="shared" si="3"/>
        <v>13.625432160494711</v>
      </c>
    </row>
    <row r="80" spans="1:18">
      <c r="A80" s="9">
        <v>4300</v>
      </c>
      <c r="B80" s="21" t="s">
        <v>84</v>
      </c>
      <c r="C80" s="103">
        <f>IF(ISNA(VLOOKUP($A80,'2022 MAEP summary '!$A$5:$Q$150,11,FALSE)),0,VLOOKUP($A80,'2022 MAEP summary '!$A$5:$Q$150,11,FALSE))</f>
        <v>5515.3401073305413</v>
      </c>
      <c r="D80" s="103">
        <f>IF(ISNA(VLOOKUP($A80,'2021 MAEP summary '!$A$5:$K$151,7,FALSE)),0,VLOOKUP($A80,'2021 MAEP summary '!$A$5:$K$151,7,FALSE))</f>
        <v>5393.9655204563469</v>
      </c>
      <c r="E80" s="131">
        <f>C80-D80</f>
        <v>121.37458687419439</v>
      </c>
      <c r="G80" s="103">
        <f>IF(ISNA(VLOOKUP($A80,'2022 MAEP summary '!$A$5:$Q$150,16,FALSE)),0,VLOOKUP($A80,'2022 MAEP summary '!$A$5:$Q$150,16,FALSE))</f>
        <v>4596.2281787771117</v>
      </c>
      <c r="H80" s="103">
        <f>IF(ISNA(VLOOKUP($A80,'2021 MAEP summary '!$A$5:$K$151,10,FALSE)),0,VLOOKUP($A80,'2021 MAEP summary '!$A$5:$K$151,10,FALSE))</f>
        <v>4494.9445510851738</v>
      </c>
      <c r="I80" s="131">
        <f>G80-H80</f>
        <v>101.28362769193791</v>
      </c>
      <c r="K80" s="123">
        <f>IF(ISNA(VLOOKUP($A80,'FY22 MAEP ADA Amount Only'!$A$5:$Q$150,11,FALSE)),0,VLOOKUP($A80,'FY22 MAEP ADA Amount Only'!$A$5:$Q$150,11,FALSE))</f>
        <v>5515.3401073305413</v>
      </c>
      <c r="L80" s="123">
        <f>IF(ISNA(VLOOKUP($A80,'FY21 MAEP ADA Amount Only'!$A$5:$M$1510,9,FALSE)),0,VLOOKUP($A80,'FY21 MAEP ADA Amount Only'!$A$5:$M$151,9,FALSE))</f>
        <v>5393.9655204563469</v>
      </c>
      <c r="M80" s="134">
        <f t="shared" si="2"/>
        <v>121.37458687419439</v>
      </c>
      <c r="O80" s="123">
        <f>IF(ISNA(VLOOKUP($A80,'FY22 MAEP ADA Amount Only'!$A$5:$Q$150,16,FALSE)),0,VLOOKUP($A80,'FY22 MAEP ADA Amount Only'!$A$5:$Q$150,16,FALSE))</f>
        <v>4596.2281787771117</v>
      </c>
      <c r="P80" s="123">
        <f>IF(ISNA(VLOOKUP($A80,'FY21 MAEP ADA Amount Only'!$A$5:$M$1510,12,FALSE)),0,VLOOKUP($A80,'FY21 MAEP ADA Amount Only'!$A$5:$M$151,12,FALSE))</f>
        <v>4494.9445510851738</v>
      </c>
      <c r="Q80" s="134">
        <f t="shared" si="3"/>
        <v>101.28362769193791</v>
      </c>
    </row>
    <row r="81" spans="1:18">
      <c r="A81" s="9">
        <v>4320</v>
      </c>
      <c r="B81" s="21" t="s">
        <v>85</v>
      </c>
      <c r="C81" s="103">
        <f>IF(ISNA(VLOOKUP($A81,'2022 MAEP summary '!$A$5:$Q$150,11,FALSE)),0,VLOOKUP($A81,'2022 MAEP summary '!$A$5:$Q$150,11,FALSE))</f>
        <v>5516.7199495301884</v>
      </c>
      <c r="D81" s="103">
        <f>IF(ISNA(VLOOKUP($A81,'2021 MAEP summary '!$A$5:$K$151,7,FALSE)),0,VLOOKUP($A81,'2021 MAEP summary '!$A$5:$K$151,7,FALSE))</f>
        <v>5447.8404238933426</v>
      </c>
      <c r="E81" s="131">
        <f>C81-D81</f>
        <v>68.879525636845756</v>
      </c>
      <c r="G81" s="103">
        <f>IF(ISNA(VLOOKUP($A81,'2022 MAEP summary '!$A$5:$Q$150,16,FALSE)),0,VLOOKUP($A81,'2022 MAEP summary '!$A$5:$Q$150,16,FALSE))</f>
        <v>4120.8676772889639</v>
      </c>
      <c r="H81" s="103">
        <f>IF(ISNA(VLOOKUP($A81,'2021 MAEP summary '!$A$5:$K$151,10,FALSE)),0,VLOOKUP($A81,'2021 MAEP summary '!$A$5:$K$151,10,FALSE))</f>
        <v>3976.9236222234026</v>
      </c>
      <c r="I81" s="131">
        <f>G81-H81</f>
        <v>143.94405506556132</v>
      </c>
      <c r="K81" s="123">
        <f>IF(ISNA(VLOOKUP($A81,'FY22 MAEP ADA Amount Only'!$A$5:$Q$150,11,FALSE)),0,VLOOKUP($A81,'FY22 MAEP ADA Amount Only'!$A$5:$Q$150,11,FALSE))</f>
        <v>5516.7199495301884</v>
      </c>
      <c r="L81" s="123">
        <f>IF(ISNA(VLOOKUP($A81,'FY21 MAEP ADA Amount Only'!$A$5:$M$1510,9,FALSE)),0,VLOOKUP($A81,'FY21 MAEP ADA Amount Only'!$A$5:$M$151,9,FALSE))</f>
        <v>5447.8404238933426</v>
      </c>
      <c r="M81" s="134">
        <f t="shared" si="2"/>
        <v>68.879525636845756</v>
      </c>
      <c r="O81" s="123">
        <f>IF(ISNA(VLOOKUP($A81,'FY22 MAEP ADA Amount Only'!$A$5:$Q$150,16,FALSE)),0,VLOOKUP($A81,'FY22 MAEP ADA Amount Only'!$A$5:$Q$150,16,FALSE))</f>
        <v>4120.8676772889639</v>
      </c>
      <c r="P81" s="123">
        <f>IF(ISNA(VLOOKUP($A81,'FY21 MAEP ADA Amount Only'!$A$5:$M$1510,12,FALSE)),0,VLOOKUP($A81,'FY21 MAEP ADA Amount Only'!$A$5:$M$151,12,FALSE))</f>
        <v>3976.9236222234026</v>
      </c>
      <c r="Q81" s="134">
        <f t="shared" si="3"/>
        <v>143.94405506556132</v>
      </c>
    </row>
    <row r="82" spans="1:18">
      <c r="A82" s="9">
        <v>4400</v>
      </c>
      <c r="B82" s="21" t="s">
        <v>86</v>
      </c>
      <c r="C82" s="103">
        <f>IF(ISNA(VLOOKUP($A82,'2022 MAEP summary '!$A$5:$Q$150,11,FALSE)),0,VLOOKUP($A82,'2022 MAEP summary '!$A$5:$Q$150,11,FALSE))</f>
        <v>5518.523101019372</v>
      </c>
      <c r="D82" s="103">
        <f>IF(ISNA(VLOOKUP($A82,'2021 MAEP summary '!$A$5:$K$151,7,FALSE)),0,VLOOKUP($A82,'2021 MAEP summary '!$A$5:$K$151,7,FALSE))</f>
        <v>5395.8914980667078</v>
      </c>
      <c r="E82" s="131">
        <f>C82-D82</f>
        <v>122.63160295266425</v>
      </c>
      <c r="G82" s="103">
        <f>IF(ISNA(VLOOKUP($A82,'2022 MAEP summary '!$A$5:$Q$150,16,FALSE)),0,VLOOKUP($A82,'2022 MAEP summary '!$A$5:$Q$150,16,FALSE))</f>
        <v>4107.8324369629745</v>
      </c>
      <c r="H82" s="103">
        <f>IF(ISNA(VLOOKUP($A82,'2021 MAEP summary '!$A$5:$K$151,10,FALSE)),0,VLOOKUP($A82,'2021 MAEP summary '!$A$5:$K$151,10,FALSE))</f>
        <v>3939.0008059092329</v>
      </c>
      <c r="I82" s="131">
        <f>G82-H82</f>
        <v>168.8316310537416</v>
      </c>
      <c r="K82" s="123">
        <f>IF(ISNA(VLOOKUP($A82,'FY22 MAEP ADA Amount Only'!$A$5:$Q$150,11,FALSE)),0,VLOOKUP($A82,'FY22 MAEP ADA Amount Only'!$A$5:$Q$150,11,FALSE))</f>
        <v>5518.523101019372</v>
      </c>
      <c r="L82" s="123">
        <f>IF(ISNA(VLOOKUP($A82,'FY21 MAEP ADA Amount Only'!$A$5:$M$1510,9,FALSE)),0,VLOOKUP($A82,'FY21 MAEP ADA Amount Only'!$A$5:$M$151,9,FALSE))</f>
        <v>5395.8914980667078</v>
      </c>
      <c r="M82" s="134">
        <f t="shared" si="2"/>
        <v>122.63160295266425</v>
      </c>
      <c r="O82" s="123">
        <f>IF(ISNA(VLOOKUP($A82,'FY22 MAEP ADA Amount Only'!$A$5:$Q$150,16,FALSE)),0,VLOOKUP($A82,'FY22 MAEP ADA Amount Only'!$A$5:$Q$150,16,FALSE))</f>
        <v>4107.8324369629745</v>
      </c>
      <c r="P82" s="123">
        <f>IF(ISNA(VLOOKUP($A82,'FY21 MAEP ADA Amount Only'!$A$5:$M$1510,12,FALSE)),0,VLOOKUP($A82,'FY21 MAEP ADA Amount Only'!$A$5:$M$151,12,FALSE))</f>
        <v>3939.0008059092329</v>
      </c>
      <c r="Q82" s="134">
        <f t="shared" si="3"/>
        <v>168.8316310537416</v>
      </c>
    </row>
    <row r="83" spans="1:18" s="110" customFormat="1">
      <c r="A83" s="107">
        <v>4420</v>
      </c>
      <c r="B83" s="113" t="s">
        <v>87</v>
      </c>
      <c r="C83" s="109">
        <f>IF(ISNA(VLOOKUP($A83,'2022 MAEP summary '!$A$5:$Q$150,11,FALSE)),0,VLOOKUP($A83,'2022 MAEP summary '!$A$5:$Q$150,11,FALSE))</f>
        <v>5535.4234576516837</v>
      </c>
      <c r="D83" s="109">
        <f>IF(ISNA(VLOOKUP($A83,'2021 MAEP summary '!$A$5:$K$151,7,FALSE)),0,VLOOKUP($A83,'2021 MAEP summary '!$A$5:$K$151,7,FALSE))</f>
        <v>5549.9961938086726</v>
      </c>
      <c r="E83" s="130">
        <f>C83-D83</f>
        <v>-14.572736156988867</v>
      </c>
      <c r="G83" s="109">
        <f>IF(ISNA(VLOOKUP($A83,'2022 MAEP summary '!$A$5:$Q$150,16,FALSE)),0,VLOOKUP($A83,'2022 MAEP summary '!$A$5:$Q$150,16,FALSE))</f>
        <v>4040.8591299238819</v>
      </c>
      <c r="H83" s="109">
        <f>IF(ISNA(VLOOKUP($A83,'2021 MAEP summary '!$A$5:$K$151,10,FALSE)),0,VLOOKUP($A83,'2021 MAEP summary '!$A$5:$K$151,10,FALSE))</f>
        <v>4051.4971273387214</v>
      </c>
      <c r="I83" s="130">
        <f>G83-H83</f>
        <v>-10.637997414839447</v>
      </c>
      <c r="J83" s="140" t="s">
        <v>188</v>
      </c>
      <c r="K83" s="109">
        <f>IF(ISNA(VLOOKUP($A83,'FY22 MAEP ADA Amount Only'!$A$5:$Q$150,11,FALSE)),0,VLOOKUP($A83,'FY22 MAEP ADA Amount Only'!$A$5:$Q$150,11,FALSE))</f>
        <v>5535.4234576516837</v>
      </c>
      <c r="L83" s="109">
        <f>IF(ISNA(VLOOKUP($A83,'FY21 MAEP ADA Amount Only'!$A$5:$M$1510,9,FALSE)),0,VLOOKUP($A83,'FY21 MAEP ADA Amount Only'!$A$5:$M$151,9,FALSE))</f>
        <v>5549.9961938086726</v>
      </c>
      <c r="M83" s="130">
        <f t="shared" si="2"/>
        <v>-14.572736156988867</v>
      </c>
      <c r="O83" s="109">
        <f>IF(ISNA(VLOOKUP($A83,'FY22 MAEP ADA Amount Only'!$A$5:$Q$150,16,FALSE)),0,VLOOKUP($A83,'FY22 MAEP ADA Amount Only'!$A$5:$Q$150,16,FALSE))</f>
        <v>4040.8591299238819</v>
      </c>
      <c r="P83" s="109">
        <f>IF(ISNA(VLOOKUP($A83,'FY21 MAEP ADA Amount Only'!$A$5:$M$1510,12,FALSE)),0,VLOOKUP($A83,'FY21 MAEP ADA Amount Only'!$A$5:$M$151,12,FALSE))</f>
        <v>4051.4971273387214</v>
      </c>
      <c r="Q83" s="130">
        <f t="shared" si="3"/>
        <v>-10.637997414839447</v>
      </c>
      <c r="R83" s="140" t="s">
        <v>188</v>
      </c>
    </row>
    <row r="84" spans="1:18">
      <c r="A84" s="9">
        <v>4500</v>
      </c>
      <c r="B84" s="86" t="s">
        <v>88</v>
      </c>
      <c r="C84" s="103">
        <f>IF(ISNA(VLOOKUP($A84,'2022 MAEP summary '!$A$5:$Q$150,11,FALSE)),0,VLOOKUP($A84,'2022 MAEP summary '!$A$5:$Q$150,11,FALSE))</f>
        <v>5527.0565557030041</v>
      </c>
      <c r="D84" s="103">
        <f>IF(ISNA(VLOOKUP($A84,'2021 MAEP summary '!$A$5:$K$151,7,FALSE)),0,VLOOKUP($A84,'2021 MAEP summary '!$A$5:$K$151,7,FALSE))</f>
        <v>5338.1204877600385</v>
      </c>
      <c r="E84" s="131">
        <f>C84-D84</f>
        <v>188.93606794296556</v>
      </c>
      <c r="G84" s="103">
        <f>IF(ISNA(VLOOKUP($A84,'2022 MAEP summary '!$A$5:$Q$150,16,FALSE)),0,VLOOKUP($A84,'2022 MAEP summary '!$A$5:$Q$150,16,FALSE))</f>
        <v>4086.7075365777887</v>
      </c>
      <c r="H84" s="103">
        <f>IF(ISNA(VLOOKUP($A84,'2021 MAEP summary '!$A$5:$K$151,10,FALSE)),0,VLOOKUP($A84,'2021 MAEP summary '!$A$5:$K$151,10,FALSE))</f>
        <v>3896.8279466584459</v>
      </c>
      <c r="I84" s="131">
        <f>G84-H84</f>
        <v>189.87958991934283</v>
      </c>
      <c r="K84" s="123">
        <f>IF(ISNA(VLOOKUP($A84,'FY22 MAEP ADA Amount Only'!$A$5:$Q$150,11,FALSE)),0,VLOOKUP($A84,'FY22 MAEP ADA Amount Only'!$A$5:$Q$150,11,FALSE))</f>
        <v>5527.0565557030041</v>
      </c>
      <c r="L84" s="123">
        <f>IF(ISNA(VLOOKUP($A84,'FY21 MAEP ADA Amount Only'!$A$5:$M$1510,9,FALSE)),0,VLOOKUP($A84,'FY21 MAEP ADA Amount Only'!$A$5:$M$151,9,FALSE))</f>
        <v>5338.1204877600385</v>
      </c>
      <c r="M84" s="134">
        <f t="shared" si="2"/>
        <v>188.93606794296556</v>
      </c>
      <c r="O84" s="123">
        <f>IF(ISNA(VLOOKUP($A84,'FY22 MAEP ADA Amount Only'!$A$5:$Q$150,16,FALSE)),0,VLOOKUP($A84,'FY22 MAEP ADA Amount Only'!$A$5:$Q$150,16,FALSE))</f>
        <v>4086.7075365777887</v>
      </c>
      <c r="P84" s="123">
        <f>IF(ISNA(VLOOKUP($A84,'FY21 MAEP ADA Amount Only'!$A$5:$M$1510,12,FALSE)),0,VLOOKUP($A84,'FY21 MAEP ADA Amount Only'!$A$5:$M$151,12,FALSE))</f>
        <v>3896.8279466584459</v>
      </c>
      <c r="Q84" s="134">
        <f t="shared" si="3"/>
        <v>189.87958991934283</v>
      </c>
    </row>
    <row r="85" spans="1:18" s="110" customFormat="1">
      <c r="A85" s="107">
        <v>4520</v>
      </c>
      <c r="B85" s="114" t="s">
        <v>89</v>
      </c>
      <c r="C85" s="109">
        <f>IF(ISNA(VLOOKUP($A85,'2022 MAEP summary '!$A$5:$Q$150,11,FALSE)),0,VLOOKUP($A85,'2022 MAEP summary '!$A$5:$Q$150,11,FALSE))</f>
        <v>5531.4305859541455</v>
      </c>
      <c r="D85" s="109">
        <f>IF(ISNA(VLOOKUP($A85,'2021 MAEP summary '!$A$5:$K$151,7,FALSE)),0,VLOOKUP($A85,'2021 MAEP summary '!$A$5:$K$151,7,FALSE))</f>
        <v>5544.6915412387652</v>
      </c>
      <c r="E85" s="130">
        <f>C85-D85</f>
        <v>-13.26095528461974</v>
      </c>
      <c r="G85" s="109">
        <f>IF(ISNA(VLOOKUP($A85,'2022 MAEP summary '!$A$5:$Q$150,16,FALSE)),0,VLOOKUP($A85,'2022 MAEP summary '!$A$5:$Q$150,16,FALSE))</f>
        <v>4167.2444506948277</v>
      </c>
      <c r="H85" s="109">
        <f>IF(ISNA(VLOOKUP($A85,'2021 MAEP summary '!$A$5:$K$151,10,FALSE)),0,VLOOKUP($A85,'2021 MAEP summary '!$A$5:$K$151,10,FALSE))</f>
        <v>4047.6249680085352</v>
      </c>
      <c r="I85" s="130">
        <f>G85-H85</f>
        <v>119.61948268629249</v>
      </c>
      <c r="J85" s="140" t="s">
        <v>187</v>
      </c>
      <c r="K85" s="109">
        <f>IF(ISNA(VLOOKUP($A85,'FY22 MAEP ADA Amount Only'!$A$5:$Q$150,11,FALSE)),0,VLOOKUP($A85,'FY22 MAEP ADA Amount Only'!$A$5:$Q$150,11,FALSE))</f>
        <v>5531.4305859541455</v>
      </c>
      <c r="L85" s="109">
        <f>IF(ISNA(VLOOKUP($A85,'FY21 MAEP ADA Amount Only'!$A$5:$M$1510,9,FALSE)),0,VLOOKUP($A85,'FY21 MAEP ADA Amount Only'!$A$5:$M$151,9,FALSE))</f>
        <v>5544.6915412387652</v>
      </c>
      <c r="M85" s="130">
        <f t="shared" si="2"/>
        <v>-13.26095528461974</v>
      </c>
      <c r="O85" s="109">
        <f>IF(ISNA(VLOOKUP($A85,'FY22 MAEP ADA Amount Only'!$A$5:$Q$150,16,FALSE)),0,VLOOKUP($A85,'FY22 MAEP ADA Amount Only'!$A$5:$Q$150,16,FALSE))</f>
        <v>4167.2444506948277</v>
      </c>
      <c r="P85" s="109">
        <f>IF(ISNA(VLOOKUP($A85,'FY21 MAEP ADA Amount Only'!$A$5:$M$1510,12,FALSE)),0,VLOOKUP($A85,'FY21 MAEP ADA Amount Only'!$A$5:$M$151,12,FALSE))</f>
        <v>4047.6249680085352</v>
      </c>
      <c r="Q85" s="130">
        <f t="shared" si="3"/>
        <v>119.61948268629249</v>
      </c>
      <c r="R85" s="140" t="s">
        <v>187</v>
      </c>
    </row>
    <row r="86" spans="1:18" s="110" customFormat="1">
      <c r="A86" s="107">
        <v>4600</v>
      </c>
      <c r="B86" s="113" t="s">
        <v>90</v>
      </c>
      <c r="C86" s="109">
        <f>IF(ISNA(VLOOKUP($A86,'2022 MAEP summary '!$A$5:$Q$150,11,FALSE)),0,VLOOKUP($A86,'2022 MAEP summary '!$A$5:$Q$150,11,FALSE))</f>
        <v>5524.5941615941256</v>
      </c>
      <c r="D86" s="109">
        <f>IF(ISNA(VLOOKUP($A86,'2021 MAEP summary '!$A$5:$K$151,7,FALSE)),0,VLOOKUP($A86,'2021 MAEP summary '!$A$5:$K$151,7,FALSE))</f>
        <v>5483.650864371607</v>
      </c>
      <c r="E86" s="130">
        <f>C86-D86</f>
        <v>40.943297222518595</v>
      </c>
      <c r="G86" s="109">
        <f>IF(ISNA(VLOOKUP($A86,'2022 MAEP summary '!$A$5:$Q$150,16,FALSE)),0,VLOOKUP($A86,'2022 MAEP summary '!$A$5:$Q$150,16,FALSE))</f>
        <v>4418.6485544854741</v>
      </c>
      <c r="H86" s="109">
        <f>IF(ISNA(VLOOKUP($A86,'2021 MAEP summary '!$A$5:$K$151,10,FALSE)),0,VLOOKUP($A86,'2021 MAEP summary '!$A$5:$K$151,10,FALSE))</f>
        <v>4360.9918912950943</v>
      </c>
      <c r="I86" s="130">
        <f>G86-H86</f>
        <v>57.656663190379732</v>
      </c>
      <c r="J86" s="140" t="s">
        <v>190</v>
      </c>
      <c r="K86" s="109">
        <f>IF(ISNA(VLOOKUP($A86,'FY22 MAEP ADA Amount Only'!$A$5:$Q$150,11,FALSE)),0,VLOOKUP($A86,'FY22 MAEP ADA Amount Only'!$A$5:$Q$150,11,FALSE))</f>
        <v>5524.5941615941256</v>
      </c>
      <c r="L86" s="109">
        <f>IF(ISNA(VLOOKUP($A86,'FY21 MAEP ADA Amount Only'!$A$5:$M$1510,9,FALSE)),0,VLOOKUP($A86,'FY21 MAEP ADA Amount Only'!$A$5:$M$151,9,FALSE))</f>
        <v>5483.650864371607</v>
      </c>
      <c r="M86" s="130">
        <f t="shared" si="2"/>
        <v>40.943297222518595</v>
      </c>
      <c r="O86" s="109">
        <f>IF(ISNA(VLOOKUP($A86,'FY22 MAEP ADA Amount Only'!$A$5:$Q$150,16,FALSE)),0,VLOOKUP($A86,'FY22 MAEP ADA Amount Only'!$A$5:$Q$150,16,FALSE))</f>
        <v>4418.6485544854741</v>
      </c>
      <c r="P86" s="109">
        <f>IF(ISNA(VLOOKUP($A86,'FY21 MAEP ADA Amount Only'!$A$5:$M$1510,12,FALSE)),0,VLOOKUP($A86,'FY21 MAEP ADA Amount Only'!$A$5:$M$151,12,FALSE))</f>
        <v>4360.9918912950943</v>
      </c>
      <c r="Q86" s="130">
        <f t="shared" si="3"/>
        <v>57.656663190379732</v>
      </c>
      <c r="R86" s="140" t="s">
        <v>190</v>
      </c>
    </row>
    <row r="87" spans="1:18" s="110" customFormat="1">
      <c r="A87" s="107">
        <v>4620</v>
      </c>
      <c r="B87" s="113" t="s">
        <v>91</v>
      </c>
      <c r="C87" s="109">
        <f>IF(ISNA(VLOOKUP($A87,'2022 MAEP summary '!$A$5:$Q$150,11,FALSE)),0,VLOOKUP($A87,'2022 MAEP summary '!$A$5:$Q$150,11,FALSE))</f>
        <v>5538.5283735872381</v>
      </c>
      <c r="D87" s="109">
        <f>IF(ISNA(VLOOKUP($A87,'2021 MAEP summary '!$A$5:$K$151,7,FALSE)),0,VLOOKUP($A87,'2021 MAEP summary '!$A$5:$K$151,7,FALSE))</f>
        <v>5445.4741878899422</v>
      </c>
      <c r="E87" s="130">
        <f>C87-D87</f>
        <v>93.054185697295907</v>
      </c>
      <c r="G87" s="109">
        <f>IF(ISNA(VLOOKUP($A87,'2022 MAEP summary '!$A$5:$Q$150,16,FALSE)),0,VLOOKUP($A87,'2022 MAEP summary '!$A$5:$Q$150,16,FALSE))</f>
        <v>4329.2443657601516</v>
      </c>
      <c r="H87" s="109">
        <f>IF(ISNA(VLOOKUP($A87,'2021 MAEP summary '!$A$5:$K$151,10,FALSE)),0,VLOOKUP($A87,'2021 MAEP summary '!$A$5:$K$151,10,FALSE))</f>
        <v>4221.8925004817183</v>
      </c>
      <c r="I87" s="130">
        <f>G87-H87</f>
        <v>107.35186527843325</v>
      </c>
      <c r="J87" s="140" t="s">
        <v>190</v>
      </c>
      <c r="K87" s="109">
        <f>IF(ISNA(VLOOKUP($A87,'FY22 MAEP ADA Amount Only'!$A$5:$Q$150,11,FALSE)),0,VLOOKUP($A87,'FY22 MAEP ADA Amount Only'!$A$5:$Q$150,11,FALSE))</f>
        <v>5538.5283735872381</v>
      </c>
      <c r="L87" s="109">
        <f>IF(ISNA(VLOOKUP($A87,'FY21 MAEP ADA Amount Only'!$A$5:$M$1510,9,FALSE)),0,VLOOKUP($A87,'FY21 MAEP ADA Amount Only'!$A$5:$M$151,9,FALSE))</f>
        <v>5445.4741878899422</v>
      </c>
      <c r="M87" s="130">
        <f t="shared" si="2"/>
        <v>93.054185697295907</v>
      </c>
      <c r="O87" s="109">
        <f>IF(ISNA(VLOOKUP($A87,'FY22 MAEP ADA Amount Only'!$A$5:$Q$150,16,FALSE)),0,VLOOKUP($A87,'FY22 MAEP ADA Amount Only'!$A$5:$Q$150,16,FALSE))</f>
        <v>4329.2443657601516</v>
      </c>
      <c r="P87" s="109">
        <f>IF(ISNA(VLOOKUP($A87,'FY21 MAEP ADA Amount Only'!$A$5:$M$1510,12,FALSE)),0,VLOOKUP($A87,'FY21 MAEP ADA Amount Only'!$A$5:$M$151,12,FALSE))</f>
        <v>4221.8925004817183</v>
      </c>
      <c r="Q87" s="130">
        <f t="shared" si="3"/>
        <v>107.35186527843325</v>
      </c>
      <c r="R87" s="140" t="s">
        <v>190</v>
      </c>
    </row>
    <row r="88" spans="1:18" s="110" customFormat="1">
      <c r="A88" s="107">
        <v>4700</v>
      </c>
      <c r="B88" s="114" t="s">
        <v>92</v>
      </c>
      <c r="C88" s="109">
        <f>IF(ISNA(VLOOKUP($A88,'2022 MAEP summary '!$A$5:$Q$150,11,FALSE)),0,VLOOKUP($A88,'2022 MAEP summary '!$A$5:$Q$150,11,FALSE))</f>
        <v>5527.9051031789668</v>
      </c>
      <c r="D88" s="109">
        <f>IF(ISNA(VLOOKUP($A88,'2021 MAEP summary '!$A$5:$K$151,7,FALSE)),0,VLOOKUP($A88,'2021 MAEP summary '!$A$5:$K$151,7,FALSE))</f>
        <v>5540.3888636571855</v>
      </c>
      <c r="E88" s="130">
        <f>C88-D88</f>
        <v>-12.483760478218755</v>
      </c>
      <c r="G88" s="109">
        <f>IF(ISNA(VLOOKUP($A88,'2022 MAEP summary '!$A$5:$Q$150,16,FALSE)),0,VLOOKUP($A88,'2022 MAEP summary '!$A$5:$Q$150,16,FALSE))</f>
        <v>4063.0858631075084</v>
      </c>
      <c r="H88" s="109">
        <f>IF(ISNA(VLOOKUP($A88,'2021 MAEP summary '!$A$5:$K$151,10,FALSE)),0,VLOOKUP($A88,'2021 MAEP summary '!$A$5:$K$151,10,FALSE))</f>
        <v>4044.4838051013089</v>
      </c>
      <c r="I88" s="130">
        <f>G88-H88</f>
        <v>18.602058006199513</v>
      </c>
      <c r="J88" s="140" t="s">
        <v>187</v>
      </c>
      <c r="K88" s="109">
        <f>IF(ISNA(VLOOKUP($A88,'FY22 MAEP ADA Amount Only'!$A$5:$Q$150,11,FALSE)),0,VLOOKUP($A88,'FY22 MAEP ADA Amount Only'!$A$5:$Q$150,11,FALSE))</f>
        <v>5527.9051031789668</v>
      </c>
      <c r="L88" s="109">
        <f>IF(ISNA(VLOOKUP($A88,'FY21 MAEP ADA Amount Only'!$A$5:$M$1510,9,FALSE)),0,VLOOKUP($A88,'FY21 MAEP ADA Amount Only'!$A$5:$M$151,9,FALSE))</f>
        <v>5540.3888636571855</v>
      </c>
      <c r="M88" s="130">
        <f t="shared" si="2"/>
        <v>-12.483760478218755</v>
      </c>
      <c r="O88" s="109">
        <f>IF(ISNA(VLOOKUP($A88,'FY22 MAEP ADA Amount Only'!$A$5:$Q$150,16,FALSE)),0,VLOOKUP($A88,'FY22 MAEP ADA Amount Only'!$A$5:$Q$150,16,FALSE))</f>
        <v>4063.0858631075084</v>
      </c>
      <c r="P88" s="109">
        <f>IF(ISNA(VLOOKUP($A88,'FY21 MAEP ADA Amount Only'!$A$5:$M$1510,12,FALSE)),0,VLOOKUP($A88,'FY21 MAEP ADA Amount Only'!$A$5:$M$151,12,FALSE))</f>
        <v>4044.4838051013089</v>
      </c>
      <c r="Q88" s="130">
        <f t="shared" si="3"/>
        <v>18.602058006199513</v>
      </c>
      <c r="R88" s="140" t="s">
        <v>187</v>
      </c>
    </row>
    <row r="89" spans="1:18" s="110" customFormat="1">
      <c r="A89" s="107">
        <v>4720</v>
      </c>
      <c r="B89" s="108" t="s">
        <v>93</v>
      </c>
      <c r="C89" s="109">
        <f>IF(ISNA(VLOOKUP($A89,'2022 MAEP summary '!$A$5:$Q$150,11,FALSE)),0,VLOOKUP($A89,'2022 MAEP summary '!$A$5:$Q$150,11,FALSE))</f>
        <v>5535.273637687189</v>
      </c>
      <c r="D89" s="109">
        <f>IF(ISNA(VLOOKUP($A89,'2021 MAEP summary '!$A$5:$K$151,7,FALSE)),0,VLOOKUP($A89,'2021 MAEP summary '!$A$5:$K$151,7,FALSE))</f>
        <v>5522.7154091665407</v>
      </c>
      <c r="E89" s="130">
        <f>C89-D89</f>
        <v>12.558228520648299</v>
      </c>
      <c r="G89" s="109">
        <f>IF(ISNA(VLOOKUP($A89,'2022 MAEP summary '!$A$5:$Q$150,16,FALSE)),0,VLOOKUP($A89,'2022 MAEP summary '!$A$5:$Q$150,16,FALSE))</f>
        <v>4141.9348596089858</v>
      </c>
      <c r="H89" s="109">
        <f>IF(ISNA(VLOOKUP($A89,'2021 MAEP summary '!$A$5:$K$151,10,FALSE)),0,VLOOKUP($A89,'2021 MAEP summary '!$A$5:$K$151,10,FALSE))</f>
        <v>4031.5826576917257</v>
      </c>
      <c r="I89" s="130">
        <f>G89-H89</f>
        <v>110.35220191726012</v>
      </c>
      <c r="J89" s="140" t="s">
        <v>190</v>
      </c>
      <c r="K89" s="109">
        <f>IF(ISNA(VLOOKUP($A89,'FY22 MAEP ADA Amount Only'!$A$5:$Q$150,11,FALSE)),0,VLOOKUP($A89,'FY22 MAEP ADA Amount Only'!$A$5:$Q$150,11,FALSE))</f>
        <v>5535.273637687189</v>
      </c>
      <c r="L89" s="109">
        <f>IF(ISNA(VLOOKUP($A89,'FY21 MAEP ADA Amount Only'!$A$5:$M$1510,9,FALSE)),0,VLOOKUP($A89,'FY21 MAEP ADA Amount Only'!$A$5:$M$151,9,FALSE))</f>
        <v>5522.7154091665407</v>
      </c>
      <c r="M89" s="130">
        <f t="shared" si="2"/>
        <v>12.558228520648299</v>
      </c>
      <c r="O89" s="109">
        <f>IF(ISNA(VLOOKUP($A89,'FY22 MAEP ADA Amount Only'!$A$5:$Q$150,16,FALSE)),0,VLOOKUP($A89,'FY22 MAEP ADA Amount Only'!$A$5:$Q$150,16,FALSE))</f>
        <v>4141.9348596089858</v>
      </c>
      <c r="P89" s="109">
        <f>IF(ISNA(VLOOKUP($A89,'FY21 MAEP ADA Amount Only'!$A$5:$M$1510,12,FALSE)),0,VLOOKUP($A89,'FY21 MAEP ADA Amount Only'!$A$5:$M$151,12,FALSE))</f>
        <v>4031.5826576917257</v>
      </c>
      <c r="Q89" s="130">
        <f t="shared" si="3"/>
        <v>110.35220191726012</v>
      </c>
      <c r="R89" s="140" t="s">
        <v>190</v>
      </c>
    </row>
    <row r="90" spans="1:18">
      <c r="A90" s="9">
        <v>4800</v>
      </c>
      <c r="B90" s="21" t="s">
        <v>94</v>
      </c>
      <c r="C90" s="103">
        <f>IF(ISNA(VLOOKUP($A90,'2022 MAEP summary '!$A$5:$Q$150,11,FALSE)),0,VLOOKUP($A90,'2022 MAEP summary '!$A$5:$Q$150,11,FALSE))</f>
        <v>5519.2508951305254</v>
      </c>
      <c r="D90" s="103">
        <f>IF(ISNA(VLOOKUP($A90,'2021 MAEP summary '!$A$5:$K$151,7,FALSE)),0,VLOOKUP($A90,'2021 MAEP summary '!$A$5:$K$151,7,FALSE))</f>
        <v>5386.8562875267744</v>
      </c>
      <c r="E90" s="131">
        <f>C90-D90</f>
        <v>132.39460760375096</v>
      </c>
      <c r="G90" s="103">
        <f>IF(ISNA(VLOOKUP($A90,'2022 MAEP summary '!$A$5:$Q$150,16,FALSE)),0,VLOOKUP($A90,'2022 MAEP summary '!$A$5:$Q$150,16,FALSE))</f>
        <v>4111.3079287202818</v>
      </c>
      <c r="H90" s="103">
        <f>IF(ISNA(VLOOKUP($A90,'2021 MAEP summary '!$A$5:$K$151,10,FALSE)),0,VLOOKUP($A90,'2021 MAEP summary '!$A$5:$K$151,10,FALSE))</f>
        <v>4009.4477732219957</v>
      </c>
      <c r="I90" s="131">
        <f>G90-H90</f>
        <v>101.86015549828608</v>
      </c>
      <c r="K90" s="123">
        <f>IF(ISNA(VLOOKUP($A90,'FY22 MAEP ADA Amount Only'!$A$5:$Q$150,11,FALSE)),0,VLOOKUP($A90,'FY22 MAEP ADA Amount Only'!$A$5:$Q$150,11,FALSE))</f>
        <v>5519.2508951305254</v>
      </c>
      <c r="L90" s="123">
        <f>IF(ISNA(VLOOKUP($A90,'FY21 MAEP ADA Amount Only'!$A$5:$M$1510,9,FALSE)),0,VLOOKUP($A90,'FY21 MAEP ADA Amount Only'!$A$5:$M$151,9,FALSE))</f>
        <v>5386.8562875267744</v>
      </c>
      <c r="M90" s="134">
        <f t="shared" si="2"/>
        <v>132.39460760375096</v>
      </c>
      <c r="O90" s="123">
        <f>IF(ISNA(VLOOKUP($A90,'FY22 MAEP ADA Amount Only'!$A$5:$Q$150,16,FALSE)),0,VLOOKUP($A90,'FY22 MAEP ADA Amount Only'!$A$5:$Q$150,16,FALSE))</f>
        <v>4111.3079287202818</v>
      </c>
      <c r="P90" s="123">
        <f>IF(ISNA(VLOOKUP($A90,'FY21 MAEP ADA Amount Only'!$A$5:$M$1510,12,FALSE)),0,VLOOKUP($A90,'FY21 MAEP ADA Amount Only'!$A$5:$M$151,12,FALSE))</f>
        <v>4009.4477732219957</v>
      </c>
      <c r="Q90" s="134">
        <f t="shared" si="3"/>
        <v>101.86015549828608</v>
      </c>
    </row>
    <row r="91" spans="1:18" s="110" customFormat="1">
      <c r="A91" s="107">
        <v>4820</v>
      </c>
      <c r="B91" s="108" t="s">
        <v>95</v>
      </c>
      <c r="C91" s="109">
        <f>IF(ISNA(VLOOKUP($A91,'2022 MAEP summary '!$A$5:$Q$150,11,FALSE)),0,VLOOKUP($A91,'2022 MAEP summary '!$A$5:$Q$150,11,FALSE))</f>
        <v>5527.3871849348143</v>
      </c>
      <c r="D91" s="109">
        <f>IF(ISNA(VLOOKUP($A91,'2021 MAEP summary '!$A$5:$K$151,7,FALSE)),0,VLOOKUP($A91,'2021 MAEP summary '!$A$5:$K$151,7,FALSE))</f>
        <v>5536.6106103331722</v>
      </c>
      <c r="E91" s="130">
        <f>C91-D91</f>
        <v>-9.2234253983579038</v>
      </c>
      <c r="G91" s="109">
        <f>IF(ISNA(VLOOKUP($A91,'2022 MAEP summary '!$A$5:$Q$150,16,FALSE)),0,VLOOKUP($A91,'2022 MAEP summary '!$A$5:$Q$150,16,FALSE))</f>
        <v>4035.636057363593</v>
      </c>
      <c r="H91" s="109">
        <f>IF(ISNA(VLOOKUP($A91,'2021 MAEP summary '!$A$5:$K$151,10,FALSE)),0,VLOOKUP($A91,'2021 MAEP summary '!$A$5:$K$151,10,FALSE))</f>
        <v>4041.7260066634476</v>
      </c>
      <c r="I91" s="130">
        <f>G91-H91</f>
        <v>-6.0899492998546521</v>
      </c>
      <c r="J91" s="140" t="s">
        <v>188</v>
      </c>
      <c r="K91" s="109">
        <f>IF(ISNA(VLOOKUP($A91,'FY22 MAEP ADA Amount Only'!$A$5:$Q$150,11,FALSE)),0,VLOOKUP($A91,'FY22 MAEP ADA Amount Only'!$A$5:$Q$150,11,FALSE))</f>
        <v>5527.3871849348143</v>
      </c>
      <c r="L91" s="109">
        <f>IF(ISNA(VLOOKUP($A91,'FY21 MAEP ADA Amount Only'!$A$5:$M$1510,9,FALSE)),0,VLOOKUP($A91,'FY21 MAEP ADA Amount Only'!$A$5:$M$151,9,FALSE))</f>
        <v>5536.6106103331722</v>
      </c>
      <c r="M91" s="130">
        <f t="shared" si="2"/>
        <v>-9.2234253983579038</v>
      </c>
      <c r="O91" s="109">
        <f>IF(ISNA(VLOOKUP($A91,'FY22 MAEP ADA Amount Only'!$A$5:$Q$150,16,FALSE)),0,VLOOKUP($A91,'FY22 MAEP ADA Amount Only'!$A$5:$Q$150,16,FALSE))</f>
        <v>4035.636057363593</v>
      </c>
      <c r="P91" s="109">
        <f>IF(ISNA(VLOOKUP($A91,'FY21 MAEP ADA Amount Only'!$A$5:$M$1510,12,FALSE)),0,VLOOKUP($A91,'FY21 MAEP ADA Amount Only'!$A$5:$M$151,12,FALSE))</f>
        <v>4041.7260066634476</v>
      </c>
      <c r="Q91" s="130">
        <f t="shared" si="3"/>
        <v>-6.0899492998546521</v>
      </c>
      <c r="R91" s="140" t="s">
        <v>188</v>
      </c>
    </row>
    <row r="92" spans="1:18">
      <c r="A92" s="9">
        <v>4821</v>
      </c>
      <c r="B92" s="21" t="s">
        <v>96</v>
      </c>
      <c r="C92" s="103">
        <f>IF(ISNA(VLOOKUP($A92,'2022 MAEP summary '!$A$5:$Q$150,11,FALSE)),0,VLOOKUP($A92,'2022 MAEP summary '!$A$5:$Q$150,11,FALSE))</f>
        <v>5521.0488455537197</v>
      </c>
      <c r="D92" s="103">
        <f>IF(ISNA(VLOOKUP($A92,'2021 MAEP summary '!$A$5:$K$151,7,FALSE)),0,VLOOKUP($A92,'2021 MAEP summary '!$A$5:$K$151,7,FALSE))</f>
        <v>5411.7276222422661</v>
      </c>
      <c r="E92" s="131">
        <f>C92-D92</f>
        <v>109.32122331145365</v>
      </c>
      <c r="G92" s="103">
        <f>IF(ISNA(VLOOKUP($A92,'2022 MAEP summary '!$A$5:$Q$150,16,FALSE)),0,VLOOKUP($A92,'2022 MAEP summary '!$A$5:$Q$150,16,FALSE))</f>
        <v>4242.4908782613848</v>
      </c>
      <c r="H92" s="103">
        <f>IF(ISNA(VLOOKUP($A92,'2021 MAEP summary '!$A$5:$K$151,10,FALSE)),0,VLOOKUP($A92,'2021 MAEP summary '!$A$5:$K$151,10,FALSE))</f>
        <v>4175.2007024774348</v>
      </c>
      <c r="I92" s="131">
        <f>G92-H92</f>
        <v>67.290175783949962</v>
      </c>
      <c r="K92" s="123">
        <f>IF(ISNA(VLOOKUP($A92,'FY22 MAEP ADA Amount Only'!$A$5:$Q$150,11,FALSE)),0,VLOOKUP($A92,'FY22 MAEP ADA Amount Only'!$A$5:$Q$150,11,FALSE))</f>
        <v>5521.0488455537197</v>
      </c>
      <c r="L92" s="123">
        <f>IF(ISNA(VLOOKUP($A92,'FY21 MAEP ADA Amount Only'!$A$5:$M$1510,9,FALSE)),0,VLOOKUP($A92,'FY21 MAEP ADA Amount Only'!$A$5:$M$151,9,FALSE))</f>
        <v>5411.7276222422661</v>
      </c>
      <c r="M92" s="134">
        <f t="shared" si="2"/>
        <v>109.32122331145365</v>
      </c>
      <c r="O92" s="123">
        <f>IF(ISNA(VLOOKUP($A92,'FY22 MAEP ADA Amount Only'!$A$5:$Q$150,16,FALSE)),0,VLOOKUP($A92,'FY22 MAEP ADA Amount Only'!$A$5:$Q$150,16,FALSE))</f>
        <v>4242.4908782613848</v>
      </c>
      <c r="P92" s="123">
        <f>IF(ISNA(VLOOKUP($A92,'FY21 MAEP ADA Amount Only'!$A$5:$M$1510,12,FALSE)),0,VLOOKUP($A92,'FY21 MAEP ADA Amount Only'!$A$5:$M$151,12,FALSE))</f>
        <v>4175.2007024774348</v>
      </c>
      <c r="Q92" s="134">
        <f t="shared" si="3"/>
        <v>67.290175783949962</v>
      </c>
    </row>
    <row r="93" spans="1:18" s="110" customFormat="1">
      <c r="A93" s="107">
        <v>4911</v>
      </c>
      <c r="B93" s="108" t="s">
        <v>97</v>
      </c>
      <c r="C93" s="109">
        <f>IF(ISNA(VLOOKUP($A93,'2022 MAEP summary '!$A$5:$Q$150,11,FALSE)),0,VLOOKUP($A93,'2022 MAEP summary '!$A$5:$Q$150,11,FALSE))</f>
        <v>5529.2196089463696</v>
      </c>
      <c r="D93" s="109">
        <f>IF(ISNA(VLOOKUP($A93,'2021 MAEP summary '!$A$5:$K$151,7,FALSE)),0,VLOOKUP($A93,'2021 MAEP summary '!$A$5:$K$151,7,FALSE))</f>
        <v>5474.901623716979</v>
      </c>
      <c r="E93" s="130">
        <f>C93-D93</f>
        <v>54.317985229390615</v>
      </c>
      <c r="G93" s="109">
        <f>IF(ISNA(VLOOKUP($A93,'2022 MAEP summary '!$A$5:$Q$150,16,FALSE)),0,VLOOKUP($A93,'2022 MAEP summary '!$A$5:$Q$150,16,FALSE))</f>
        <v>4203.6067502034466</v>
      </c>
      <c r="H93" s="109">
        <f>IF(ISNA(VLOOKUP($A93,'2021 MAEP summary '!$A$5:$K$151,10,FALSE)),0,VLOOKUP($A93,'2021 MAEP summary '!$A$5:$K$151,10,FALSE))</f>
        <v>4156.51505429599</v>
      </c>
      <c r="I93" s="130">
        <f>G93-H93</f>
        <v>47.091695907456597</v>
      </c>
      <c r="J93" s="140" t="s">
        <v>190</v>
      </c>
      <c r="K93" s="109">
        <f>IF(ISNA(VLOOKUP($A93,'FY22 MAEP ADA Amount Only'!$A$5:$Q$150,11,FALSE)),0,VLOOKUP($A93,'FY22 MAEP ADA Amount Only'!$A$5:$Q$150,11,FALSE))</f>
        <v>5529.2196089463696</v>
      </c>
      <c r="L93" s="109">
        <f>IF(ISNA(VLOOKUP($A93,'FY21 MAEP ADA Amount Only'!$A$5:$M$1510,9,FALSE)),0,VLOOKUP($A93,'FY21 MAEP ADA Amount Only'!$A$5:$M$151,9,FALSE))</f>
        <v>5474.901623716979</v>
      </c>
      <c r="M93" s="130">
        <f t="shared" si="2"/>
        <v>54.317985229390615</v>
      </c>
      <c r="O93" s="109">
        <f>IF(ISNA(VLOOKUP($A93,'FY22 MAEP ADA Amount Only'!$A$5:$Q$150,16,FALSE)),0,VLOOKUP($A93,'FY22 MAEP ADA Amount Only'!$A$5:$Q$150,16,FALSE))</f>
        <v>4203.6067502034466</v>
      </c>
      <c r="P93" s="109">
        <f>IF(ISNA(VLOOKUP($A93,'FY21 MAEP ADA Amount Only'!$A$5:$M$1510,12,FALSE)),0,VLOOKUP($A93,'FY21 MAEP ADA Amount Only'!$A$5:$M$151,12,FALSE))</f>
        <v>4156.51505429599</v>
      </c>
      <c r="Q93" s="130">
        <f t="shared" si="3"/>
        <v>47.091695907456597</v>
      </c>
      <c r="R93" s="140" t="s">
        <v>190</v>
      </c>
    </row>
    <row r="94" spans="1:18" s="110" customFormat="1">
      <c r="A94" s="107">
        <v>5000</v>
      </c>
      <c r="B94" s="108" t="s">
        <v>98</v>
      </c>
      <c r="C94" s="109">
        <f>IF(ISNA(VLOOKUP($A94,'2022 MAEP summary '!$A$5:$Q$150,11,FALSE)),0,VLOOKUP($A94,'2022 MAEP summary '!$A$5:$Q$150,11,FALSE))</f>
        <v>5515.3378627058792</v>
      </c>
      <c r="D94" s="109">
        <f>IF(ISNA(VLOOKUP($A94,'2021 MAEP summary '!$A$5:$K$151,7,FALSE)),0,VLOOKUP($A94,'2021 MAEP summary '!$A$5:$K$151,7,FALSE))</f>
        <v>5432.3631937478285</v>
      </c>
      <c r="E94" s="130">
        <f>C94-D94</f>
        <v>82.974668958050643</v>
      </c>
      <c r="G94" s="109">
        <f>IF(ISNA(VLOOKUP($A94,'2022 MAEP summary '!$A$5:$Q$150,16,FALSE)),0,VLOOKUP($A94,'2022 MAEP summary '!$A$5:$Q$150,16,FALSE))</f>
        <v>4649.5530959986245</v>
      </c>
      <c r="H94" s="109">
        <f>IF(ISNA(VLOOKUP($A94,'2021 MAEP summary '!$A$5:$K$151,10,FALSE)),0,VLOOKUP($A94,'2021 MAEP summary '!$A$5:$K$151,10,FALSE))</f>
        <v>4554.3671886478696</v>
      </c>
      <c r="I94" s="130">
        <f>G94-H94</f>
        <v>95.18590735075486</v>
      </c>
      <c r="J94" s="140" t="s">
        <v>190</v>
      </c>
      <c r="K94" s="109">
        <f>IF(ISNA(VLOOKUP($A94,'FY22 MAEP ADA Amount Only'!$A$5:$Q$150,11,FALSE)),0,VLOOKUP($A94,'FY22 MAEP ADA Amount Only'!$A$5:$Q$150,11,FALSE))</f>
        <v>5515.3378627058792</v>
      </c>
      <c r="L94" s="109">
        <f>IF(ISNA(VLOOKUP($A94,'FY21 MAEP ADA Amount Only'!$A$5:$M$1510,9,FALSE)),0,VLOOKUP($A94,'FY21 MAEP ADA Amount Only'!$A$5:$M$151,9,FALSE))</f>
        <v>5432.3631937478285</v>
      </c>
      <c r="M94" s="130">
        <f t="shared" si="2"/>
        <v>82.974668958050643</v>
      </c>
      <c r="O94" s="109">
        <f>IF(ISNA(VLOOKUP($A94,'FY22 MAEP ADA Amount Only'!$A$5:$Q$150,16,FALSE)),0,VLOOKUP($A94,'FY22 MAEP ADA Amount Only'!$A$5:$Q$150,16,FALSE))</f>
        <v>4649.5530959986245</v>
      </c>
      <c r="P94" s="109">
        <f>IF(ISNA(VLOOKUP($A94,'FY21 MAEP ADA Amount Only'!$A$5:$M$1510,12,FALSE)),0,VLOOKUP($A94,'FY21 MAEP ADA Amount Only'!$A$5:$M$151,12,FALSE))</f>
        <v>4554.3671886478696</v>
      </c>
      <c r="Q94" s="130">
        <f t="shared" si="3"/>
        <v>95.18590735075486</v>
      </c>
      <c r="R94" s="140" t="s">
        <v>190</v>
      </c>
    </row>
    <row r="95" spans="1:18" s="110" customFormat="1">
      <c r="A95" s="107">
        <v>5020</v>
      </c>
      <c r="B95" s="108" t="s">
        <v>99</v>
      </c>
      <c r="C95" s="109">
        <f>IF(ISNA(VLOOKUP($A95,'2022 MAEP summary '!$A$5:$Q$150,11,FALSE)),0,VLOOKUP($A95,'2022 MAEP summary '!$A$5:$Q$150,11,FALSE))</f>
        <v>5531.9766213878156</v>
      </c>
      <c r="D95" s="109">
        <f>IF(ISNA(VLOOKUP($A95,'2021 MAEP summary '!$A$5:$K$151,7,FALSE)),0,VLOOKUP($A95,'2021 MAEP summary '!$A$5:$K$151,7,FALSE))</f>
        <v>5550.236256212037</v>
      </c>
      <c r="E95" s="130">
        <f>C95-D95</f>
        <v>-18.259634824221394</v>
      </c>
      <c r="G95" s="109">
        <f>IF(ISNA(VLOOKUP($A95,'2022 MAEP summary '!$A$5:$Q$150,16,FALSE)),0,VLOOKUP($A95,'2022 MAEP summary '!$A$5:$Q$150,16,FALSE))</f>
        <v>4094.5233874470828</v>
      </c>
      <c r="H95" s="109">
        <f>IF(ISNA(VLOOKUP($A95,'2021 MAEP summary '!$A$5:$K$151,10,FALSE)),0,VLOOKUP($A95,'2021 MAEP summary '!$A$5:$K$151,10,FALSE))</f>
        <v>4051.6727988220132</v>
      </c>
      <c r="I95" s="130">
        <f>G95-H95</f>
        <v>42.850588625069577</v>
      </c>
      <c r="J95" s="140" t="s">
        <v>187</v>
      </c>
      <c r="K95" s="109">
        <f>IF(ISNA(VLOOKUP($A95,'FY22 MAEP ADA Amount Only'!$A$5:$Q$150,11,FALSE)),0,VLOOKUP($A95,'FY22 MAEP ADA Amount Only'!$A$5:$Q$150,11,FALSE))</f>
        <v>5531.9766213878156</v>
      </c>
      <c r="L95" s="109">
        <f>IF(ISNA(VLOOKUP($A95,'FY21 MAEP ADA Amount Only'!$A$5:$M$1510,9,FALSE)),0,VLOOKUP($A95,'FY21 MAEP ADA Amount Only'!$A$5:$M$151,9,FALSE))</f>
        <v>5550.236256212037</v>
      </c>
      <c r="M95" s="130">
        <f t="shared" si="2"/>
        <v>-18.259634824221394</v>
      </c>
      <c r="O95" s="109">
        <f>IF(ISNA(VLOOKUP($A95,'FY22 MAEP ADA Amount Only'!$A$5:$Q$150,16,FALSE)),0,VLOOKUP($A95,'FY22 MAEP ADA Amount Only'!$A$5:$Q$150,16,FALSE))</f>
        <v>4094.5233874470828</v>
      </c>
      <c r="P95" s="109">
        <f>IF(ISNA(VLOOKUP($A95,'FY21 MAEP ADA Amount Only'!$A$5:$M$1510,12,FALSE)),0,VLOOKUP($A95,'FY21 MAEP ADA Amount Only'!$A$5:$M$151,12,FALSE))</f>
        <v>4051.6727988220132</v>
      </c>
      <c r="Q95" s="130">
        <f t="shared" si="3"/>
        <v>42.850588625069577</v>
      </c>
      <c r="R95" s="140" t="s">
        <v>187</v>
      </c>
    </row>
    <row r="96" spans="1:18">
      <c r="A96" s="9">
        <v>5100</v>
      </c>
      <c r="B96" s="21" t="s">
        <v>100</v>
      </c>
      <c r="C96" s="103">
        <f>IF(ISNA(VLOOKUP($A96,'2022 MAEP summary '!$A$5:$Q$150,11,FALSE)),0,VLOOKUP($A96,'2022 MAEP summary '!$A$5:$Q$150,11,FALSE))</f>
        <v>5514.1035779246213</v>
      </c>
      <c r="D96" s="103">
        <f>IF(ISNA(VLOOKUP($A96,'2021 MAEP summary '!$A$5:$K$151,7,FALSE)),0,VLOOKUP($A96,'2021 MAEP summary '!$A$5:$K$151,7,FALSE))</f>
        <v>5391.8214744478364</v>
      </c>
      <c r="E96" s="131">
        <f>C96-D96</f>
        <v>122.28210347678487</v>
      </c>
      <c r="G96" s="103">
        <f>IF(ISNA(VLOOKUP($A96,'2022 MAEP summary '!$A$5:$Q$150,16,FALSE)),0,VLOOKUP($A96,'2022 MAEP summary '!$A$5:$Q$150,16,FALSE))</f>
        <v>4566.2196271454059</v>
      </c>
      <c r="H96" s="103">
        <f>IF(ISNA(VLOOKUP($A96,'2021 MAEP summary '!$A$5:$K$151,10,FALSE)),0,VLOOKUP($A96,'2021 MAEP summary '!$A$5:$K$151,10,FALSE))</f>
        <v>4447.6541590257784</v>
      </c>
      <c r="I96" s="131">
        <f>G96-H96</f>
        <v>118.56546811962744</v>
      </c>
      <c r="K96" s="123">
        <f>IF(ISNA(VLOOKUP($A96,'FY22 MAEP ADA Amount Only'!$A$5:$Q$150,11,FALSE)),0,VLOOKUP($A96,'FY22 MAEP ADA Amount Only'!$A$5:$Q$150,11,FALSE))</f>
        <v>5514.1035779246213</v>
      </c>
      <c r="L96" s="123">
        <f>IF(ISNA(VLOOKUP($A96,'FY21 MAEP ADA Amount Only'!$A$5:$M$1510,9,FALSE)),0,VLOOKUP($A96,'FY21 MAEP ADA Amount Only'!$A$5:$M$151,9,FALSE))</f>
        <v>5391.8214744478364</v>
      </c>
      <c r="M96" s="134">
        <f t="shared" si="2"/>
        <v>122.28210347678487</v>
      </c>
      <c r="O96" s="123">
        <f>IF(ISNA(VLOOKUP($A96,'FY22 MAEP ADA Amount Only'!$A$5:$Q$150,16,FALSE)),0,VLOOKUP($A96,'FY22 MAEP ADA Amount Only'!$A$5:$Q$150,16,FALSE))</f>
        <v>4566.2196271454059</v>
      </c>
      <c r="P96" s="123">
        <f>IF(ISNA(VLOOKUP($A96,'FY21 MAEP ADA Amount Only'!$A$5:$M$1510,12,FALSE)),0,VLOOKUP($A96,'FY21 MAEP ADA Amount Only'!$A$5:$M$151,12,FALSE))</f>
        <v>4447.6541590257784</v>
      </c>
      <c r="Q96" s="134">
        <f t="shared" si="3"/>
        <v>118.56546811962744</v>
      </c>
    </row>
    <row r="97" spans="1:18" s="110" customFormat="1">
      <c r="A97" s="107">
        <v>5130</v>
      </c>
      <c r="B97" s="108" t="s">
        <v>101</v>
      </c>
      <c r="C97" s="109">
        <f>IF(ISNA(VLOOKUP($A97,'2022 MAEP summary '!$A$5:$Q$150,11,FALSE)),0,VLOOKUP($A97,'2022 MAEP summary '!$A$5:$Q$150,11,FALSE))</f>
        <v>5534.0585847072243</v>
      </c>
      <c r="D97" s="109">
        <f>IF(ISNA(VLOOKUP($A97,'2021 MAEP summary '!$A$5:$K$151,7,FALSE)),0,VLOOKUP($A97,'2021 MAEP summary '!$A$5:$K$151,7,FALSE))</f>
        <v>5531.5167937343567</v>
      </c>
      <c r="E97" s="130">
        <f>C97-D97</f>
        <v>2.5417909728676022</v>
      </c>
      <c r="G97" s="109">
        <f>IF(ISNA(VLOOKUP($A97,'2022 MAEP summary '!$A$5:$Q$150,16,FALSE)),0,VLOOKUP($A97,'2022 MAEP summary '!$A$5:$Q$150,16,FALSE))</f>
        <v>4053.2464231072049</v>
      </c>
      <c r="H97" s="109">
        <f>IF(ISNA(VLOOKUP($A97,'2021 MAEP summary '!$A$5:$K$151,10,FALSE)),0,VLOOKUP($A97,'2021 MAEP summary '!$A$5:$K$151,10,FALSE))</f>
        <v>4038.007015828623</v>
      </c>
      <c r="I97" s="130">
        <f>G97-H97</f>
        <v>15.239407278581893</v>
      </c>
      <c r="J97" s="140" t="s">
        <v>190</v>
      </c>
      <c r="K97" s="109">
        <f>IF(ISNA(VLOOKUP($A97,'FY22 MAEP ADA Amount Only'!$A$5:$Q$150,11,FALSE)),0,VLOOKUP($A97,'FY22 MAEP ADA Amount Only'!$A$5:$Q$150,11,FALSE))</f>
        <v>5534.0585847072243</v>
      </c>
      <c r="L97" s="109">
        <f>IF(ISNA(VLOOKUP($A97,'FY21 MAEP ADA Amount Only'!$A$5:$M$1510,9,FALSE)),0,VLOOKUP($A97,'FY21 MAEP ADA Amount Only'!$A$5:$M$151,9,FALSE))</f>
        <v>5531.5167937343567</v>
      </c>
      <c r="M97" s="130">
        <f t="shared" si="2"/>
        <v>2.5417909728676022</v>
      </c>
      <c r="O97" s="109">
        <f>IF(ISNA(VLOOKUP($A97,'FY22 MAEP ADA Amount Only'!$A$5:$Q$150,16,FALSE)),0,VLOOKUP($A97,'FY22 MAEP ADA Amount Only'!$A$5:$Q$150,16,FALSE))</f>
        <v>4053.2464231072049</v>
      </c>
      <c r="P97" s="109">
        <f>IF(ISNA(VLOOKUP($A97,'FY21 MAEP ADA Amount Only'!$A$5:$M$1510,12,FALSE)),0,VLOOKUP($A97,'FY21 MAEP ADA Amount Only'!$A$5:$M$151,12,FALSE))</f>
        <v>4038.007015828623</v>
      </c>
      <c r="Q97" s="130">
        <f t="shared" si="3"/>
        <v>15.239407278581893</v>
      </c>
      <c r="R97" s="140" t="s">
        <v>190</v>
      </c>
    </row>
    <row r="98" spans="1:18">
      <c r="A98" s="7">
        <v>5131</v>
      </c>
      <c r="B98" s="85" t="s">
        <v>102</v>
      </c>
      <c r="C98" s="103">
        <f>IF(ISNA(VLOOKUP($A98,'2022 MAEP summary '!$A$5:$Q$150,11,FALSE)),0,VLOOKUP($A98,'2022 MAEP summary '!$A$5:$Q$150,11,FALSE))</f>
        <v>5530.0916680498867</v>
      </c>
      <c r="D98" s="103">
        <f>IF(ISNA(VLOOKUP($A98,'2021 MAEP summary '!$A$5:$K$151,7,FALSE)),0,VLOOKUP($A98,'2021 MAEP summary '!$A$5:$K$151,7,FALSE))</f>
        <v>5434.0109248127046</v>
      </c>
      <c r="E98" s="131">
        <f>C98-D98</f>
        <v>96.080743237182105</v>
      </c>
      <c r="G98" s="103">
        <f>IF(ISNA(VLOOKUP($A98,'2022 MAEP summary '!$A$5:$Q$150,16,FALSE)),0,VLOOKUP($A98,'2022 MAEP summary '!$A$5:$Q$150,16,FALSE))</f>
        <v>4941.3986634740486</v>
      </c>
      <c r="H98" s="103">
        <f>IF(ISNA(VLOOKUP($A98,'2021 MAEP summary '!$A$5:$K$151,10,FALSE)),0,VLOOKUP($A98,'2021 MAEP summary '!$A$5:$K$151,10,FALSE))</f>
        <v>4858.0154910053388</v>
      </c>
      <c r="I98" s="131">
        <f>G98-H98</f>
        <v>83.383172468709745</v>
      </c>
      <c r="K98" s="123">
        <f>IF(ISNA(VLOOKUP($A98,'FY22 MAEP ADA Amount Only'!$A$5:$Q$150,11,FALSE)),0,VLOOKUP($A98,'FY22 MAEP ADA Amount Only'!$A$5:$Q$150,11,FALSE))</f>
        <v>5530.0916680498867</v>
      </c>
      <c r="L98" s="123">
        <f>IF(ISNA(VLOOKUP($A98,'FY21 MAEP ADA Amount Only'!$A$5:$M$1510,9,FALSE)),0,VLOOKUP($A98,'FY21 MAEP ADA Amount Only'!$A$5:$M$151,9,FALSE))</f>
        <v>5434.0109248127046</v>
      </c>
      <c r="M98" s="134">
        <f t="shared" si="2"/>
        <v>96.080743237182105</v>
      </c>
      <c r="O98" s="123">
        <f>IF(ISNA(VLOOKUP($A98,'FY22 MAEP ADA Amount Only'!$A$5:$Q$150,16,FALSE)),0,VLOOKUP($A98,'FY22 MAEP ADA Amount Only'!$A$5:$Q$150,16,FALSE))</f>
        <v>4941.3986634740486</v>
      </c>
      <c r="P98" s="123">
        <f>IF(ISNA(VLOOKUP($A98,'FY21 MAEP ADA Amount Only'!$A$5:$M$1510,12,FALSE)),0,VLOOKUP($A98,'FY21 MAEP ADA Amount Only'!$A$5:$M$151,12,FALSE))</f>
        <v>4858.0154910053388</v>
      </c>
      <c r="Q98" s="134">
        <f t="shared" si="3"/>
        <v>83.383172468709745</v>
      </c>
    </row>
    <row r="99" spans="1:18" s="110" customFormat="1">
      <c r="A99" s="107">
        <v>5200</v>
      </c>
      <c r="B99" s="108" t="s">
        <v>103</v>
      </c>
      <c r="C99" s="109">
        <f>IF(ISNA(VLOOKUP($A99,'2022 MAEP summary '!$A$5:$Q$150,11,FALSE)),0,VLOOKUP($A99,'2022 MAEP summary '!$A$5:$Q$150,11,FALSE))</f>
        <v>5533.0151526803893</v>
      </c>
      <c r="D99" s="109">
        <f>IF(ISNA(VLOOKUP($A99,'2021 MAEP summary '!$A$5:$K$151,7,FALSE)),0,VLOOKUP($A99,'2021 MAEP summary '!$A$5:$K$151,7,FALSE))</f>
        <v>5542.7809387016514</v>
      </c>
      <c r="E99" s="130">
        <f>C99-D99</f>
        <v>-9.7657860212621017</v>
      </c>
      <c r="G99" s="109">
        <f>IF(ISNA(VLOOKUP($A99,'2022 MAEP summary '!$A$5:$Q$150,16,FALSE)),0,VLOOKUP($A99,'2022 MAEP summary '!$A$5:$Q$150,16,FALSE))</f>
        <v>4193.363462338838</v>
      </c>
      <c r="H99" s="109">
        <f>IF(ISNA(VLOOKUP($A99,'2021 MAEP summary '!$A$5:$K$151,10,FALSE)),0,VLOOKUP($A99,'2021 MAEP summary '!$A$5:$K$151,10,FALSE))</f>
        <v>4214.31176423132</v>
      </c>
      <c r="I99" s="130">
        <f>G99-H99</f>
        <v>-20.94830189248205</v>
      </c>
      <c r="J99" s="140" t="s">
        <v>188</v>
      </c>
      <c r="K99" s="109">
        <f>IF(ISNA(VLOOKUP($A99,'FY22 MAEP ADA Amount Only'!$A$5:$Q$150,11,FALSE)),0,VLOOKUP($A99,'FY22 MAEP ADA Amount Only'!$A$5:$Q$150,11,FALSE))</f>
        <v>5533.0151526803893</v>
      </c>
      <c r="L99" s="109">
        <f>IF(ISNA(VLOOKUP($A99,'FY21 MAEP ADA Amount Only'!$A$5:$M$1510,9,FALSE)),0,VLOOKUP($A99,'FY21 MAEP ADA Amount Only'!$A$5:$M$151,9,FALSE))</f>
        <v>5542.7809387016514</v>
      </c>
      <c r="M99" s="130">
        <f t="shared" si="2"/>
        <v>-9.7657860212621017</v>
      </c>
      <c r="O99" s="109">
        <f>IF(ISNA(VLOOKUP($A99,'FY22 MAEP ADA Amount Only'!$A$5:$Q$150,16,FALSE)),0,VLOOKUP($A99,'FY22 MAEP ADA Amount Only'!$A$5:$Q$150,16,FALSE))</f>
        <v>4193.363462338838</v>
      </c>
      <c r="P99" s="109">
        <f>IF(ISNA(VLOOKUP($A99,'FY21 MAEP ADA Amount Only'!$A$5:$M$1510,12,FALSE)),0,VLOOKUP($A99,'FY21 MAEP ADA Amount Only'!$A$5:$M$151,12,FALSE))</f>
        <v>4214.31176423132</v>
      </c>
      <c r="Q99" s="130">
        <f t="shared" si="3"/>
        <v>-20.94830189248205</v>
      </c>
      <c r="R99" s="140" t="s">
        <v>188</v>
      </c>
    </row>
    <row r="100" spans="1:18">
      <c r="A100" s="9">
        <v>5321</v>
      </c>
      <c r="B100" s="21" t="s">
        <v>104</v>
      </c>
      <c r="C100" s="103">
        <f>IF(ISNA(VLOOKUP($A100,'2022 MAEP summary '!$A$5:$Q$150,11,FALSE)),0,VLOOKUP($A100,'2022 MAEP summary '!$A$5:$Q$150,11,FALSE))</f>
        <v>5537.2953736440604</v>
      </c>
      <c r="D100" s="103">
        <f>IF(ISNA(VLOOKUP($A100,'2021 MAEP summary '!$A$5:$K$151,7,FALSE)),0,VLOOKUP($A100,'2021 MAEP summary '!$A$5:$K$151,7,FALSE))</f>
        <v>5439.3371538936408</v>
      </c>
      <c r="E100" s="131">
        <f>C100-D100</f>
        <v>97.95821975041963</v>
      </c>
      <c r="G100" s="103">
        <f>IF(ISNA(VLOOKUP($A100,'2022 MAEP summary '!$A$5:$Q$150,16,FALSE)),0,VLOOKUP($A100,'2022 MAEP summary '!$A$5:$Q$150,16,FALSE))</f>
        <v>4042.2255498059794</v>
      </c>
      <c r="H100" s="103">
        <f>IF(ISNA(VLOOKUP($A100,'2021 MAEP summary '!$A$5:$K$151,10,FALSE)),0,VLOOKUP($A100,'2021 MAEP summary '!$A$5:$K$151,10,FALSE))</f>
        <v>3970.716138239703</v>
      </c>
      <c r="I100" s="131">
        <f>G100-H100</f>
        <v>71.509411566276412</v>
      </c>
      <c r="K100" s="123">
        <f>IF(ISNA(VLOOKUP($A100,'FY22 MAEP ADA Amount Only'!$A$5:$Q$150,11,FALSE)),0,VLOOKUP($A100,'FY22 MAEP ADA Amount Only'!$A$5:$Q$150,11,FALSE))</f>
        <v>5537.2953736440604</v>
      </c>
      <c r="L100" s="123">
        <f>IF(ISNA(VLOOKUP($A100,'FY21 MAEP ADA Amount Only'!$A$5:$M$1510,9,FALSE)),0,VLOOKUP($A100,'FY21 MAEP ADA Amount Only'!$A$5:$M$151,9,FALSE))</f>
        <v>5439.3371538936408</v>
      </c>
      <c r="M100" s="134">
        <f t="shared" si="2"/>
        <v>97.95821975041963</v>
      </c>
      <c r="O100" s="123">
        <f>IF(ISNA(VLOOKUP($A100,'FY22 MAEP ADA Amount Only'!$A$5:$Q$150,16,FALSE)),0,VLOOKUP($A100,'FY22 MAEP ADA Amount Only'!$A$5:$Q$150,16,FALSE))</f>
        <v>4042.2255498059794</v>
      </c>
      <c r="P100" s="123">
        <f>IF(ISNA(VLOOKUP($A100,'FY21 MAEP ADA Amount Only'!$A$5:$M$1510,12,FALSE)),0,VLOOKUP($A100,'FY21 MAEP ADA Amount Only'!$A$5:$M$151,12,FALSE))</f>
        <v>3970.716138239703</v>
      </c>
      <c r="Q100" s="134">
        <f t="shared" si="3"/>
        <v>71.509411566276412</v>
      </c>
    </row>
    <row r="101" spans="1:18" s="110" customFormat="1">
      <c r="A101" s="107">
        <v>5411</v>
      </c>
      <c r="B101" s="108" t="s">
        <v>105</v>
      </c>
      <c r="C101" s="109">
        <f>IF(ISNA(VLOOKUP($A101,'2022 MAEP summary '!$A$5:$Q$150,11,FALSE)),0,VLOOKUP($A101,'2022 MAEP summary '!$A$5:$Q$150,11,FALSE))</f>
        <v>5529.073451486217</v>
      </c>
      <c r="D101" s="109">
        <f>IF(ISNA(VLOOKUP($A101,'2021 MAEP summary '!$A$5:$K$151,7,FALSE)),0,VLOOKUP($A101,'2021 MAEP summary '!$A$5:$K$151,7,FALSE))</f>
        <v>5546.4410483404517</v>
      </c>
      <c r="E101" s="130">
        <f>C101-D101</f>
        <v>-17.367596854234762</v>
      </c>
      <c r="G101" s="109">
        <f>IF(ISNA(VLOOKUP($A101,'2022 MAEP summary '!$A$5:$Q$150,16,FALSE)),0,VLOOKUP($A101,'2022 MAEP summary '!$A$5:$Q$150,16,FALSE))</f>
        <v>4144.9269277683661</v>
      </c>
      <c r="H101" s="109">
        <f>IF(ISNA(VLOOKUP($A101,'2021 MAEP summary '!$A$5:$K$151,10,FALSE)),0,VLOOKUP($A101,'2021 MAEP summary '!$A$5:$K$151,10,FALSE))</f>
        <v>4212.5243324960984</v>
      </c>
      <c r="I101" s="130">
        <f>G101-H101</f>
        <v>-67.597404727732282</v>
      </c>
      <c r="J101" s="140" t="s">
        <v>188</v>
      </c>
      <c r="K101" s="109">
        <f>IF(ISNA(VLOOKUP($A101,'FY22 MAEP ADA Amount Only'!$A$5:$Q$150,11,FALSE)),0,VLOOKUP($A101,'FY22 MAEP ADA Amount Only'!$A$5:$Q$150,11,FALSE))</f>
        <v>5529.073451486217</v>
      </c>
      <c r="L101" s="109">
        <f>IF(ISNA(VLOOKUP($A101,'FY21 MAEP ADA Amount Only'!$A$5:$M$1510,9,FALSE)),0,VLOOKUP($A101,'FY21 MAEP ADA Amount Only'!$A$5:$M$151,9,FALSE))</f>
        <v>5546.4410483404517</v>
      </c>
      <c r="M101" s="130">
        <f t="shared" si="2"/>
        <v>-17.367596854234762</v>
      </c>
      <c r="O101" s="109">
        <f>IF(ISNA(VLOOKUP($A101,'FY22 MAEP ADA Amount Only'!$A$5:$Q$150,16,FALSE)),0,VLOOKUP($A101,'FY22 MAEP ADA Amount Only'!$A$5:$Q$150,16,FALSE))</f>
        <v>4144.9269277683661</v>
      </c>
      <c r="P101" s="109">
        <f>IF(ISNA(VLOOKUP($A101,'FY21 MAEP ADA Amount Only'!$A$5:$M$1510,12,FALSE)),0,VLOOKUP($A101,'FY21 MAEP ADA Amount Only'!$A$5:$M$151,12,FALSE))</f>
        <v>4212.5243324960984</v>
      </c>
      <c r="Q101" s="130">
        <f t="shared" si="3"/>
        <v>-67.597404727732282</v>
      </c>
      <c r="R101" s="140" t="s">
        <v>188</v>
      </c>
    </row>
    <row r="102" spans="1:18" s="110" customFormat="1">
      <c r="A102" s="107">
        <v>5412</v>
      </c>
      <c r="B102" s="108" t="s">
        <v>106</v>
      </c>
      <c r="C102" s="109">
        <f>IF(ISNA(VLOOKUP($A102,'2022 MAEP summary '!$A$5:$Q$150,11,FALSE)),0,VLOOKUP($A102,'2022 MAEP summary '!$A$5:$Q$150,11,FALSE))</f>
        <v>5539.7400216309052</v>
      </c>
      <c r="D102" s="109">
        <f>IF(ISNA(VLOOKUP($A102,'2021 MAEP summary '!$A$5:$K$151,7,FALSE)),0,VLOOKUP($A102,'2021 MAEP summary '!$A$5:$K$151,7,FALSE))</f>
        <v>5470.5833362548219</v>
      </c>
      <c r="E102" s="130">
        <f>C102-D102</f>
        <v>69.15668537608326</v>
      </c>
      <c r="G102" s="109">
        <f>IF(ISNA(VLOOKUP($A102,'2022 MAEP summary '!$A$5:$Q$150,16,FALSE)),0,VLOOKUP($A102,'2022 MAEP summary '!$A$5:$Q$150,16,FALSE))</f>
        <v>4370.6129874342032</v>
      </c>
      <c r="H102" s="109">
        <f>IF(ISNA(VLOOKUP($A102,'2021 MAEP summary '!$A$5:$K$151,10,FALSE)),0,VLOOKUP($A102,'2021 MAEP summary '!$A$5:$K$151,10,FALSE))</f>
        <v>4327.9048471059432</v>
      </c>
      <c r="I102" s="130">
        <f>G102-H102</f>
        <v>42.708140328260015</v>
      </c>
      <c r="J102" s="140" t="s">
        <v>190</v>
      </c>
      <c r="K102" s="109">
        <f>IF(ISNA(VLOOKUP($A102,'FY22 MAEP ADA Amount Only'!$A$5:$Q$150,11,FALSE)),0,VLOOKUP($A102,'FY22 MAEP ADA Amount Only'!$A$5:$Q$150,11,FALSE))</f>
        <v>5539.7400216309052</v>
      </c>
      <c r="L102" s="109">
        <f>IF(ISNA(VLOOKUP($A102,'FY21 MAEP ADA Amount Only'!$A$5:$M$1510,9,FALSE)),0,VLOOKUP($A102,'FY21 MAEP ADA Amount Only'!$A$5:$M$151,9,FALSE))</f>
        <v>5470.5833362548219</v>
      </c>
      <c r="M102" s="130">
        <f t="shared" si="2"/>
        <v>69.15668537608326</v>
      </c>
      <c r="O102" s="109">
        <f>IF(ISNA(VLOOKUP($A102,'FY22 MAEP ADA Amount Only'!$A$5:$Q$150,16,FALSE)),0,VLOOKUP($A102,'FY22 MAEP ADA Amount Only'!$A$5:$Q$150,16,FALSE))</f>
        <v>4370.6129874342032</v>
      </c>
      <c r="P102" s="109">
        <f>IF(ISNA(VLOOKUP($A102,'FY21 MAEP ADA Amount Only'!$A$5:$M$1510,12,FALSE)),0,VLOOKUP($A102,'FY21 MAEP ADA Amount Only'!$A$5:$M$151,12,FALSE))</f>
        <v>4327.9048471059432</v>
      </c>
      <c r="Q102" s="130">
        <f t="shared" si="3"/>
        <v>42.708140328260015</v>
      </c>
      <c r="R102" s="140" t="s">
        <v>190</v>
      </c>
    </row>
    <row r="103" spans="1:18">
      <c r="A103" s="9">
        <v>5500</v>
      </c>
      <c r="B103" s="21" t="s">
        <v>107</v>
      </c>
      <c r="C103" s="103">
        <f>IF(ISNA(VLOOKUP($A103,'2022 MAEP summary '!$A$5:$Q$150,11,FALSE)),0,VLOOKUP($A103,'2022 MAEP summary '!$A$5:$Q$150,11,FALSE))</f>
        <v>5537.8838799637369</v>
      </c>
      <c r="D103" s="103">
        <f>IF(ISNA(VLOOKUP($A103,'2021 MAEP summary '!$A$5:$K$151,7,FALSE)),0,VLOOKUP($A103,'2021 MAEP summary '!$A$5:$K$151,7,FALSE))</f>
        <v>5544.7791189430245</v>
      </c>
      <c r="E103" s="131">
        <f>C103-D103</f>
        <v>-6.8952389792875692</v>
      </c>
      <c r="G103" s="103">
        <f>IF(ISNA(VLOOKUP($A103,'2022 MAEP summary '!$A$5:$Q$150,16,FALSE)),0,VLOOKUP($A103,'2022 MAEP summary '!$A$5:$Q$150,16,FALSE))</f>
        <v>4616.6203888996288</v>
      </c>
      <c r="H103" s="103">
        <f>IF(ISNA(VLOOKUP($A103,'2021 MAEP summary '!$A$5:$K$151,10,FALSE)),0,VLOOKUP($A103,'2021 MAEP summary '!$A$5:$K$151,10,FALSE))</f>
        <v>4639.080555285208</v>
      </c>
      <c r="I103" s="131">
        <f>G103-H103</f>
        <v>-22.460166385579214</v>
      </c>
      <c r="K103" s="123">
        <f>IF(ISNA(VLOOKUP($A103,'FY22 MAEP ADA Amount Only'!$A$5:$Q$150,11,FALSE)),0,VLOOKUP($A103,'FY22 MAEP ADA Amount Only'!$A$5:$Q$150,11,FALSE))</f>
        <v>5537.8838799637369</v>
      </c>
      <c r="L103" s="123">
        <f>IF(ISNA(VLOOKUP($A103,'FY21 MAEP ADA Amount Only'!$A$5:$M$1510,9,FALSE)),0,VLOOKUP($A103,'FY21 MAEP ADA Amount Only'!$A$5:$M$151,9,FALSE))</f>
        <v>5544.7791189430245</v>
      </c>
      <c r="M103" s="134">
        <f t="shared" si="2"/>
        <v>-6.8952389792875692</v>
      </c>
      <c r="O103" s="123">
        <f>IF(ISNA(VLOOKUP($A103,'FY22 MAEP ADA Amount Only'!$A$5:$Q$150,16,FALSE)),0,VLOOKUP($A103,'FY22 MAEP ADA Amount Only'!$A$5:$Q$150,16,FALSE))</f>
        <v>4616.6203888996288</v>
      </c>
      <c r="P103" s="123">
        <f>IF(ISNA(VLOOKUP($A103,'FY21 MAEP ADA Amount Only'!$A$5:$M$1510,12,FALSE)),0,VLOOKUP($A103,'FY21 MAEP ADA Amount Only'!$A$5:$M$151,12,FALSE))</f>
        <v>4639.080555285208</v>
      </c>
      <c r="Q103" s="134">
        <f t="shared" si="3"/>
        <v>-22.460166385579214</v>
      </c>
    </row>
    <row r="104" spans="1:18" s="110" customFormat="1">
      <c r="A104" s="107">
        <v>5520</v>
      </c>
      <c r="B104" s="108" t="s">
        <v>108</v>
      </c>
      <c r="C104" s="109">
        <f>IF(ISNA(VLOOKUP($A104,'2022 MAEP summary '!$A$5:$Q$150,11,FALSE)),0,VLOOKUP($A104,'2022 MAEP summary '!$A$5:$Q$150,11,FALSE))</f>
        <v>5540.1048117285118</v>
      </c>
      <c r="D104" s="109">
        <f>IF(ISNA(VLOOKUP($A104,'2021 MAEP summary '!$A$5:$K$151,7,FALSE)),0,VLOOKUP($A104,'2021 MAEP summary '!$A$5:$K$151,7,FALSE))</f>
        <v>5567.0301498916879</v>
      </c>
      <c r="E104" s="130">
        <f>C104-D104</f>
        <v>-26.925338163176093</v>
      </c>
      <c r="G104" s="109">
        <f>IF(ISNA(VLOOKUP($A104,'2022 MAEP summary '!$A$5:$Q$150,16,FALSE)),0,VLOOKUP($A104,'2022 MAEP summary '!$A$5:$Q$150,16,FALSE))</f>
        <v>4144.0611067687396</v>
      </c>
      <c r="H104" s="109">
        <f>IF(ISNA(VLOOKUP($A104,'2021 MAEP summary '!$A$5:$K$151,10,FALSE)),0,VLOOKUP($A104,'2021 MAEP summary '!$A$5:$K$151,10,FALSE))</f>
        <v>4207.2664012990608</v>
      </c>
      <c r="I104" s="130">
        <f>G104-H104</f>
        <v>-63.205294530321225</v>
      </c>
      <c r="J104" s="140" t="s">
        <v>188</v>
      </c>
      <c r="K104" s="109">
        <f>IF(ISNA(VLOOKUP($A104,'FY22 MAEP ADA Amount Only'!$A$5:$Q$150,11,FALSE)),0,VLOOKUP($A104,'FY22 MAEP ADA Amount Only'!$A$5:$Q$150,11,FALSE))</f>
        <v>5540.1048117285118</v>
      </c>
      <c r="L104" s="109">
        <f>IF(ISNA(VLOOKUP($A104,'FY21 MAEP ADA Amount Only'!$A$5:$M$1510,9,FALSE)),0,VLOOKUP($A104,'FY21 MAEP ADA Amount Only'!$A$5:$M$151,9,FALSE))</f>
        <v>5567.0301498916879</v>
      </c>
      <c r="M104" s="130">
        <f t="shared" si="2"/>
        <v>-26.925338163176093</v>
      </c>
      <c r="O104" s="109">
        <f>IF(ISNA(VLOOKUP($A104,'FY22 MAEP ADA Amount Only'!$A$5:$Q$150,16,FALSE)),0,VLOOKUP($A104,'FY22 MAEP ADA Amount Only'!$A$5:$Q$150,16,FALSE))</f>
        <v>4144.0611067687396</v>
      </c>
      <c r="P104" s="109">
        <f>IF(ISNA(VLOOKUP($A104,'FY21 MAEP ADA Amount Only'!$A$5:$M$1510,12,FALSE)),0,VLOOKUP($A104,'FY21 MAEP ADA Amount Only'!$A$5:$M$151,12,FALSE))</f>
        <v>4207.2664012990608</v>
      </c>
      <c r="Q104" s="130">
        <f t="shared" si="3"/>
        <v>-63.205294530321225</v>
      </c>
      <c r="R104" s="140" t="s">
        <v>188</v>
      </c>
    </row>
    <row r="105" spans="1:18">
      <c r="A105" s="9">
        <v>5530</v>
      </c>
      <c r="B105" s="21" t="s">
        <v>109</v>
      </c>
      <c r="C105" s="103">
        <f>IF(ISNA(VLOOKUP($A105,'2022 MAEP summary '!$A$5:$Q$150,11,FALSE)),0,VLOOKUP($A105,'2022 MAEP summary '!$A$5:$Q$150,11,FALSE))</f>
        <v>5513.8544000738975</v>
      </c>
      <c r="D105" s="103">
        <f>IF(ISNA(VLOOKUP($A105,'2021 MAEP summary '!$A$5:$K$151,7,FALSE)),0,VLOOKUP($A105,'2021 MAEP summary '!$A$5:$K$151,7,FALSE))</f>
        <v>5415.2122718849041</v>
      </c>
      <c r="E105" s="131">
        <f>C105-D105</f>
        <v>98.642128188993411</v>
      </c>
      <c r="G105" s="103">
        <f>IF(ISNA(VLOOKUP($A105,'2022 MAEP summary '!$A$5:$Q$150,16,FALSE)),0,VLOOKUP($A105,'2022 MAEP summary '!$A$5:$Q$150,16,FALSE))</f>
        <v>4119.6503394087049</v>
      </c>
      <c r="H105" s="103">
        <f>IF(ISNA(VLOOKUP($A105,'2021 MAEP summary '!$A$5:$K$151,10,FALSE)),0,VLOOKUP($A105,'2021 MAEP summary '!$A$5:$K$151,10,FALSE))</f>
        <v>4027.0797701096335</v>
      </c>
      <c r="I105" s="131">
        <f>G105-H105</f>
        <v>92.570569299071394</v>
      </c>
      <c r="K105" s="123">
        <f>IF(ISNA(VLOOKUP($A105,'FY22 MAEP ADA Amount Only'!$A$5:$Q$150,11,FALSE)),0,VLOOKUP($A105,'FY22 MAEP ADA Amount Only'!$A$5:$Q$150,11,FALSE))</f>
        <v>5513.8544000738975</v>
      </c>
      <c r="L105" s="123">
        <f>IF(ISNA(VLOOKUP($A105,'FY21 MAEP ADA Amount Only'!$A$5:$M$1510,9,FALSE)),0,VLOOKUP($A105,'FY21 MAEP ADA Amount Only'!$A$5:$M$151,9,FALSE))</f>
        <v>5415.2122718849041</v>
      </c>
      <c r="M105" s="134">
        <f t="shared" si="2"/>
        <v>98.642128188993411</v>
      </c>
      <c r="O105" s="123">
        <f>IF(ISNA(VLOOKUP($A105,'FY22 MAEP ADA Amount Only'!$A$5:$Q$150,16,FALSE)),0,VLOOKUP($A105,'FY22 MAEP ADA Amount Only'!$A$5:$Q$150,16,FALSE))</f>
        <v>4119.6503394087049</v>
      </c>
      <c r="P105" s="123">
        <f>IF(ISNA(VLOOKUP($A105,'FY21 MAEP ADA Amount Only'!$A$5:$M$1510,12,FALSE)),0,VLOOKUP($A105,'FY21 MAEP ADA Amount Only'!$A$5:$M$151,12,FALSE))</f>
        <v>4027.0797701096335</v>
      </c>
      <c r="Q105" s="134">
        <f t="shared" si="3"/>
        <v>92.570569299071394</v>
      </c>
    </row>
    <row r="106" spans="1:18" s="110" customFormat="1">
      <c r="A106" s="107">
        <v>5600</v>
      </c>
      <c r="B106" s="108" t="s">
        <v>110</v>
      </c>
      <c r="C106" s="109">
        <f>IF(ISNA(VLOOKUP($A106,'2022 MAEP summary '!$A$5:$Q$150,11,FALSE)),0,VLOOKUP($A106,'2022 MAEP summary '!$A$5:$Q$150,11,FALSE))</f>
        <v>5515.784417577308</v>
      </c>
      <c r="D106" s="109">
        <f>IF(ISNA(VLOOKUP($A106,'2021 MAEP summary '!$A$5:$K$151,7,FALSE)),0,VLOOKUP($A106,'2021 MAEP summary '!$A$5:$K$151,7,FALSE))</f>
        <v>5464.7172921730671</v>
      </c>
      <c r="E106" s="130">
        <f>C106-D106</f>
        <v>51.067125404240869</v>
      </c>
      <c r="G106" s="109">
        <f>IF(ISNA(VLOOKUP($A106,'2022 MAEP summary '!$A$5:$Q$150,16,FALSE)),0,VLOOKUP($A106,'2022 MAEP summary '!$A$5:$Q$150,16,FALSE))</f>
        <v>4076.2139560567311</v>
      </c>
      <c r="H106" s="109">
        <f>IF(ISNA(VLOOKUP($A106,'2021 MAEP summary '!$A$5:$K$151,10,FALSE)),0,VLOOKUP($A106,'2021 MAEP summary '!$A$5:$K$151,10,FALSE))</f>
        <v>3989.2436042358008</v>
      </c>
      <c r="I106" s="130">
        <f>G106-H106</f>
        <v>86.970351820930318</v>
      </c>
      <c r="J106" s="140" t="s">
        <v>190</v>
      </c>
      <c r="K106" s="109">
        <f>IF(ISNA(VLOOKUP($A106,'FY22 MAEP ADA Amount Only'!$A$5:$Q$150,11,FALSE)),0,VLOOKUP($A106,'FY22 MAEP ADA Amount Only'!$A$5:$Q$150,11,FALSE))</f>
        <v>5515.784417577308</v>
      </c>
      <c r="L106" s="109">
        <f>IF(ISNA(VLOOKUP($A106,'FY21 MAEP ADA Amount Only'!$A$5:$M$1510,9,FALSE)),0,VLOOKUP($A106,'FY21 MAEP ADA Amount Only'!$A$5:$M$151,9,FALSE))</f>
        <v>5464.7172921730671</v>
      </c>
      <c r="M106" s="130">
        <f t="shared" si="2"/>
        <v>51.067125404240869</v>
      </c>
      <c r="O106" s="109">
        <f>IF(ISNA(VLOOKUP($A106,'FY22 MAEP ADA Amount Only'!$A$5:$Q$150,16,FALSE)),0,VLOOKUP($A106,'FY22 MAEP ADA Amount Only'!$A$5:$Q$150,16,FALSE))</f>
        <v>4076.2139560567311</v>
      </c>
      <c r="P106" s="109">
        <f>IF(ISNA(VLOOKUP($A106,'FY21 MAEP ADA Amount Only'!$A$5:$M$1510,12,FALSE)),0,VLOOKUP($A106,'FY21 MAEP ADA Amount Only'!$A$5:$M$151,12,FALSE))</f>
        <v>3989.2436042358008</v>
      </c>
      <c r="Q106" s="130">
        <f t="shared" si="3"/>
        <v>86.970351820930318</v>
      </c>
      <c r="R106" s="140" t="s">
        <v>190</v>
      </c>
    </row>
    <row r="107" spans="1:18" s="110" customFormat="1">
      <c r="A107" s="107">
        <v>5620</v>
      </c>
      <c r="B107" s="108" t="s">
        <v>111</v>
      </c>
      <c r="C107" s="109">
        <f>IF(ISNA(VLOOKUP($A107,'2022 MAEP summary '!$A$5:$Q$150,11,FALSE)),0,VLOOKUP($A107,'2022 MAEP summary '!$A$5:$Q$150,11,FALSE))</f>
        <v>5483.7087169231281</v>
      </c>
      <c r="D107" s="109">
        <f>IF(ISNA(VLOOKUP($A107,'2021 MAEP summary '!$A$5:$K$151,7,FALSE)),0,VLOOKUP($A107,'2021 MAEP summary '!$A$5:$K$151,7,FALSE))</f>
        <v>5433.3166978496938</v>
      </c>
      <c r="E107" s="130">
        <f>C107-D107</f>
        <v>50.392019073434312</v>
      </c>
      <c r="G107" s="109">
        <f>IF(ISNA(VLOOKUP($A107,'2022 MAEP summary '!$A$5:$Q$150,16,FALSE)),0,VLOOKUP($A107,'2022 MAEP summary '!$A$5:$Q$150,16,FALSE))</f>
        <v>4492.2378625853271</v>
      </c>
      <c r="H107" s="109">
        <f>IF(ISNA(VLOOKUP($A107,'2021 MAEP summary '!$A$5:$K$151,10,FALSE)),0,VLOOKUP($A107,'2021 MAEP summary '!$A$5:$K$151,10,FALSE))</f>
        <v>4524.1452382526486</v>
      </c>
      <c r="I107" s="130">
        <f>G107-H107</f>
        <v>-31.907375667321503</v>
      </c>
      <c r="J107" s="140" t="s">
        <v>189</v>
      </c>
      <c r="K107" s="109">
        <f>IF(ISNA(VLOOKUP($A107,'FY22 MAEP ADA Amount Only'!$A$5:$Q$150,11,FALSE)),0,VLOOKUP($A107,'FY22 MAEP ADA Amount Only'!$A$5:$Q$150,11,FALSE))</f>
        <v>5483.7087169231281</v>
      </c>
      <c r="L107" s="109">
        <f>IF(ISNA(VLOOKUP($A107,'FY21 MAEP ADA Amount Only'!$A$5:$M$1510,9,FALSE)),0,VLOOKUP($A107,'FY21 MAEP ADA Amount Only'!$A$5:$M$151,9,FALSE))</f>
        <v>5433.3166978496938</v>
      </c>
      <c r="M107" s="130">
        <f t="shared" si="2"/>
        <v>50.392019073434312</v>
      </c>
      <c r="O107" s="109">
        <f>IF(ISNA(VLOOKUP($A107,'FY22 MAEP ADA Amount Only'!$A$5:$Q$150,16,FALSE)),0,VLOOKUP($A107,'FY22 MAEP ADA Amount Only'!$A$5:$Q$150,16,FALSE))</f>
        <v>4492.2378625853271</v>
      </c>
      <c r="P107" s="109">
        <f>IF(ISNA(VLOOKUP($A107,'FY21 MAEP ADA Amount Only'!$A$5:$M$1510,12,FALSE)),0,VLOOKUP($A107,'FY21 MAEP ADA Amount Only'!$A$5:$M$151,12,FALSE))</f>
        <v>4524.1452382526486</v>
      </c>
      <c r="Q107" s="130">
        <f t="shared" si="3"/>
        <v>-31.907375667321503</v>
      </c>
      <c r="R107" s="140" t="s">
        <v>189</v>
      </c>
    </row>
    <row r="108" spans="1:18" s="110" customFormat="1">
      <c r="A108" s="107">
        <v>5711</v>
      </c>
      <c r="B108" s="108" t="s">
        <v>112</v>
      </c>
      <c r="C108" s="109">
        <f>IF(ISNA(VLOOKUP($A108,'2022 MAEP summary '!$A$5:$Q$150,11,FALSE)),0,VLOOKUP($A108,'2022 MAEP summary '!$A$5:$Q$150,11,FALSE))</f>
        <v>5515.9864976268482</v>
      </c>
      <c r="D108" s="109">
        <f>IF(ISNA(VLOOKUP($A108,'2021 MAEP summary '!$A$5:$K$151,7,FALSE)),0,VLOOKUP($A108,'2021 MAEP summary '!$A$5:$K$151,7,FALSE))</f>
        <v>5423.9764664083268</v>
      </c>
      <c r="E108" s="130">
        <f>C108-D108</f>
        <v>92.010031218521362</v>
      </c>
      <c r="G108" s="109">
        <f>IF(ISNA(VLOOKUP($A108,'2022 MAEP summary '!$A$5:$Q$150,16,FALSE)),0,VLOOKUP($A108,'2022 MAEP summary '!$A$5:$Q$150,16,FALSE))</f>
        <v>4706.0046930783819</v>
      </c>
      <c r="H108" s="109">
        <f>IF(ISNA(VLOOKUP($A108,'2021 MAEP summary '!$A$5:$K$151,10,FALSE)),0,VLOOKUP($A108,'2021 MAEP summary '!$A$5:$K$151,10,FALSE))</f>
        <v>4634.6684573150251</v>
      </c>
      <c r="I108" s="130">
        <f>G108-H108</f>
        <v>71.336235763356854</v>
      </c>
      <c r="J108" s="140" t="s">
        <v>190</v>
      </c>
      <c r="K108" s="109">
        <f>IF(ISNA(VLOOKUP($A108,'FY22 MAEP ADA Amount Only'!$A$5:$Q$150,11,FALSE)),0,VLOOKUP($A108,'FY22 MAEP ADA Amount Only'!$A$5:$Q$150,11,FALSE))</f>
        <v>5515.9864976268482</v>
      </c>
      <c r="L108" s="109">
        <f>IF(ISNA(VLOOKUP($A108,'FY21 MAEP ADA Amount Only'!$A$5:$M$1510,9,FALSE)),0,VLOOKUP($A108,'FY21 MAEP ADA Amount Only'!$A$5:$M$151,9,FALSE))</f>
        <v>5423.9764664083268</v>
      </c>
      <c r="M108" s="130">
        <f t="shared" si="2"/>
        <v>92.010031218521362</v>
      </c>
      <c r="O108" s="109">
        <f>IF(ISNA(VLOOKUP($A108,'FY22 MAEP ADA Amount Only'!$A$5:$Q$150,16,FALSE)),0,VLOOKUP($A108,'FY22 MAEP ADA Amount Only'!$A$5:$Q$150,16,FALSE))</f>
        <v>4706.0046930783819</v>
      </c>
      <c r="P108" s="109">
        <f>IF(ISNA(VLOOKUP($A108,'FY21 MAEP ADA Amount Only'!$A$5:$M$1510,12,FALSE)),0,VLOOKUP($A108,'FY21 MAEP ADA Amount Only'!$A$5:$M$151,12,FALSE))</f>
        <v>4634.6684573150251</v>
      </c>
      <c r="Q108" s="130">
        <f t="shared" si="3"/>
        <v>71.336235763356854</v>
      </c>
      <c r="R108" s="140" t="s">
        <v>190</v>
      </c>
    </row>
    <row r="109" spans="1:18" s="110" customFormat="1">
      <c r="A109" s="107">
        <v>5712</v>
      </c>
      <c r="B109" s="108" t="s">
        <v>113</v>
      </c>
      <c r="C109" s="109">
        <f>IF(ISNA(VLOOKUP($A109,'2022 MAEP summary '!$A$5:$Q$150,11,FALSE)),0,VLOOKUP($A109,'2022 MAEP summary '!$A$5:$Q$150,11,FALSE))</f>
        <v>5533.0320756357751</v>
      </c>
      <c r="D109" s="109">
        <f>IF(ISNA(VLOOKUP($A109,'2021 MAEP summary '!$A$5:$K$151,7,FALSE)),0,VLOOKUP($A109,'2021 MAEP summary '!$A$5:$K$151,7,FALSE))</f>
        <v>5554.9852701419914</v>
      </c>
      <c r="E109" s="130">
        <f>C109-D109</f>
        <v>-21.953194506216278</v>
      </c>
      <c r="G109" s="109">
        <f>IF(ISNA(VLOOKUP($A109,'2022 MAEP summary '!$A$5:$Q$150,16,FALSE)),0,VLOOKUP($A109,'2022 MAEP summary '!$A$5:$Q$150,16,FALSE))</f>
        <v>4081.2850954242813</v>
      </c>
      <c r="H109" s="109">
        <f>IF(ISNA(VLOOKUP($A109,'2021 MAEP summary '!$A$5:$K$151,10,FALSE)),0,VLOOKUP($A109,'2021 MAEP summary '!$A$5:$K$151,10,FALSE))</f>
        <v>4055.1392172885562</v>
      </c>
      <c r="I109" s="130">
        <f>G109-H109</f>
        <v>26.14587813572507</v>
      </c>
      <c r="J109" s="140" t="s">
        <v>187</v>
      </c>
      <c r="K109" s="109">
        <f>IF(ISNA(VLOOKUP($A109,'FY22 MAEP ADA Amount Only'!$A$5:$Q$150,11,FALSE)),0,VLOOKUP($A109,'FY22 MAEP ADA Amount Only'!$A$5:$Q$150,11,FALSE))</f>
        <v>5533.0320756357751</v>
      </c>
      <c r="L109" s="109">
        <f>IF(ISNA(VLOOKUP($A109,'FY21 MAEP ADA Amount Only'!$A$5:$M$1510,9,FALSE)),0,VLOOKUP($A109,'FY21 MAEP ADA Amount Only'!$A$5:$M$151,9,FALSE))</f>
        <v>5554.9852701419914</v>
      </c>
      <c r="M109" s="130">
        <f t="shared" si="2"/>
        <v>-21.953194506216278</v>
      </c>
      <c r="O109" s="109">
        <f>IF(ISNA(VLOOKUP($A109,'FY22 MAEP ADA Amount Only'!$A$5:$Q$150,16,FALSE)),0,VLOOKUP($A109,'FY22 MAEP ADA Amount Only'!$A$5:$Q$150,16,FALSE))</f>
        <v>4081.2850954242813</v>
      </c>
      <c r="P109" s="109">
        <f>IF(ISNA(VLOOKUP($A109,'FY21 MAEP ADA Amount Only'!$A$5:$M$1510,12,FALSE)),0,VLOOKUP($A109,'FY21 MAEP ADA Amount Only'!$A$5:$M$151,12,FALSE))</f>
        <v>4055.1392172885562</v>
      </c>
      <c r="Q109" s="130">
        <f t="shared" si="3"/>
        <v>26.14587813572507</v>
      </c>
      <c r="R109" s="140" t="s">
        <v>187</v>
      </c>
    </row>
    <row r="110" spans="1:18" s="110" customFormat="1">
      <c r="A110" s="107">
        <v>5720</v>
      </c>
      <c r="B110" s="108" t="s">
        <v>114</v>
      </c>
      <c r="C110" s="109">
        <f>IF(ISNA(VLOOKUP($A110,'2022 MAEP summary '!$A$5:$Q$150,11,FALSE)),0,VLOOKUP($A110,'2022 MAEP summary '!$A$5:$Q$150,11,FALSE))</f>
        <v>5526.3394024927202</v>
      </c>
      <c r="D110" s="109">
        <f>IF(ISNA(VLOOKUP($A110,'2021 MAEP summary '!$A$5:$K$151,7,FALSE)),0,VLOOKUP($A110,'2021 MAEP summary '!$A$5:$K$151,7,FALSE))</f>
        <v>5549.100323261503</v>
      </c>
      <c r="E110" s="130">
        <f>C110-D110</f>
        <v>-22.760920768782853</v>
      </c>
      <c r="G110" s="109">
        <f>IF(ISNA(VLOOKUP($A110,'2022 MAEP summary '!$A$5:$Q$150,16,FALSE)),0,VLOOKUP($A110,'2022 MAEP summary '!$A$5:$Q$150,16,FALSE))</f>
        <v>4034.2278221549218</v>
      </c>
      <c r="H110" s="109">
        <f>IF(ISNA(VLOOKUP($A110,'2021 MAEP summary '!$A$5:$K$151,10,FALSE)),0,VLOOKUP($A110,'2021 MAEP summary '!$A$5:$K$151,10,FALSE))</f>
        <v>4050.8430344088529</v>
      </c>
      <c r="I110" s="130">
        <f>G110-H110</f>
        <v>-16.615212253931077</v>
      </c>
      <c r="J110" s="140" t="s">
        <v>188</v>
      </c>
      <c r="K110" s="109">
        <f>IF(ISNA(VLOOKUP($A110,'FY22 MAEP ADA Amount Only'!$A$5:$Q$150,11,FALSE)),0,VLOOKUP($A110,'FY22 MAEP ADA Amount Only'!$A$5:$Q$150,11,FALSE))</f>
        <v>5526.3394024927202</v>
      </c>
      <c r="L110" s="109">
        <f>IF(ISNA(VLOOKUP($A110,'FY21 MAEP ADA Amount Only'!$A$5:$M$1510,9,FALSE)),0,VLOOKUP($A110,'FY21 MAEP ADA Amount Only'!$A$5:$M$151,9,FALSE))</f>
        <v>5549.100323261503</v>
      </c>
      <c r="M110" s="130">
        <f t="shared" si="2"/>
        <v>-22.760920768782853</v>
      </c>
      <c r="O110" s="109">
        <f>IF(ISNA(VLOOKUP($A110,'FY22 MAEP ADA Amount Only'!$A$5:$Q$150,16,FALSE)),0,VLOOKUP($A110,'FY22 MAEP ADA Amount Only'!$A$5:$Q$150,16,FALSE))</f>
        <v>4034.2278221549218</v>
      </c>
      <c r="P110" s="109">
        <f>IF(ISNA(VLOOKUP($A110,'FY21 MAEP ADA Amount Only'!$A$5:$M$1510,12,FALSE)),0,VLOOKUP($A110,'FY21 MAEP ADA Amount Only'!$A$5:$M$151,12,FALSE))</f>
        <v>4050.8430344088529</v>
      </c>
      <c r="Q110" s="130">
        <f t="shared" si="3"/>
        <v>-16.615212253931077</v>
      </c>
      <c r="R110" s="140" t="s">
        <v>188</v>
      </c>
    </row>
    <row r="111" spans="1:18">
      <c r="A111" s="9">
        <v>5800</v>
      </c>
      <c r="B111" s="21" t="s">
        <v>115</v>
      </c>
      <c r="C111" s="103">
        <f>IF(ISNA(VLOOKUP($A111,'2022 MAEP summary '!$A$5:$Q$150,11,FALSE)),0,VLOOKUP($A111,'2022 MAEP summary '!$A$5:$Q$150,11,FALSE))</f>
        <v>5530.3079427500461</v>
      </c>
      <c r="D111" s="103">
        <f>IF(ISNA(VLOOKUP($A111,'2021 MAEP summary '!$A$5:$K$151,7,FALSE)),0,VLOOKUP($A111,'2021 MAEP summary '!$A$5:$K$151,7,FALSE))</f>
        <v>5411.5313893936982</v>
      </c>
      <c r="E111" s="131">
        <f>C111-D111</f>
        <v>118.7765533563479</v>
      </c>
      <c r="G111" s="103">
        <f>IF(ISNA(VLOOKUP($A111,'2022 MAEP summary '!$A$5:$Q$150,16,FALSE)),0,VLOOKUP($A111,'2022 MAEP summary '!$A$5:$Q$150,16,FALSE))</f>
        <v>4796.2147932540747</v>
      </c>
      <c r="H111" s="103">
        <f>IF(ISNA(VLOOKUP($A111,'2021 MAEP summary '!$A$5:$K$151,10,FALSE)),0,VLOOKUP($A111,'2021 MAEP summary '!$A$5:$K$151,10,FALSE))</f>
        <v>4690.2029271965721</v>
      </c>
      <c r="I111" s="131">
        <f>G111-H111</f>
        <v>106.01186605750263</v>
      </c>
      <c r="K111" s="123">
        <f>IF(ISNA(VLOOKUP($A111,'FY22 MAEP ADA Amount Only'!$A$5:$Q$150,11,FALSE)),0,VLOOKUP($A111,'FY22 MAEP ADA Amount Only'!$A$5:$Q$150,11,FALSE))</f>
        <v>5530.3079427500461</v>
      </c>
      <c r="L111" s="123">
        <f>IF(ISNA(VLOOKUP($A111,'FY21 MAEP ADA Amount Only'!$A$5:$M$1510,9,FALSE)),0,VLOOKUP($A111,'FY21 MAEP ADA Amount Only'!$A$5:$M$151,9,FALSE))</f>
        <v>5411.5313893936982</v>
      </c>
      <c r="M111" s="134">
        <f t="shared" si="2"/>
        <v>118.7765533563479</v>
      </c>
      <c r="O111" s="123">
        <f>IF(ISNA(VLOOKUP($A111,'FY22 MAEP ADA Amount Only'!$A$5:$Q$150,16,FALSE)),0,VLOOKUP($A111,'FY22 MAEP ADA Amount Only'!$A$5:$Q$150,16,FALSE))</f>
        <v>4796.2147932540747</v>
      </c>
      <c r="P111" s="123">
        <f>IF(ISNA(VLOOKUP($A111,'FY21 MAEP ADA Amount Only'!$A$5:$M$1510,12,FALSE)),0,VLOOKUP($A111,'FY21 MAEP ADA Amount Only'!$A$5:$M$151,12,FALSE))</f>
        <v>4690.2029271965721</v>
      </c>
      <c r="Q111" s="134">
        <f t="shared" si="3"/>
        <v>106.01186605750263</v>
      </c>
    </row>
    <row r="112" spans="1:18">
      <c r="A112" s="9">
        <v>5820</v>
      </c>
      <c r="B112" s="21" t="s">
        <v>116</v>
      </c>
      <c r="C112" s="103">
        <f>IF(ISNA(VLOOKUP($A112,'2022 MAEP summary '!$A$5:$Q$150,11,FALSE)),0,VLOOKUP($A112,'2022 MAEP summary '!$A$5:$Q$150,11,FALSE))</f>
        <v>5523.5631131321206</v>
      </c>
      <c r="D112" s="103">
        <f>IF(ISNA(VLOOKUP($A112,'2021 MAEP summary '!$A$5:$K$151,7,FALSE)),0,VLOOKUP($A112,'2021 MAEP summary '!$A$5:$K$151,7,FALSE))</f>
        <v>5428.227179283338</v>
      </c>
      <c r="E112" s="131">
        <f>C112-D112</f>
        <v>95.335933848782588</v>
      </c>
      <c r="G112" s="103">
        <f>IF(ISNA(VLOOKUP($A112,'2022 MAEP summary '!$A$5:$Q$150,16,FALSE)),0,VLOOKUP($A112,'2022 MAEP summary '!$A$5:$Q$150,16,FALSE))</f>
        <v>4688.5476808914655</v>
      </c>
      <c r="H112" s="103">
        <f>IF(ISNA(VLOOKUP($A112,'2021 MAEP summary '!$A$5:$K$151,10,FALSE)),0,VLOOKUP($A112,'2021 MAEP summary '!$A$5:$K$151,10,FALSE))</f>
        <v>4628.8358386331829</v>
      </c>
      <c r="I112" s="131">
        <f>G112-H112</f>
        <v>59.711842258282559</v>
      </c>
      <c r="K112" s="123">
        <f>IF(ISNA(VLOOKUP($A112,'FY22 MAEP ADA Amount Only'!$A$5:$Q$150,11,FALSE)),0,VLOOKUP($A112,'FY22 MAEP ADA Amount Only'!$A$5:$Q$150,11,FALSE))</f>
        <v>5523.5631131321206</v>
      </c>
      <c r="L112" s="123">
        <f>IF(ISNA(VLOOKUP($A112,'FY21 MAEP ADA Amount Only'!$A$5:$M$1510,9,FALSE)),0,VLOOKUP($A112,'FY21 MAEP ADA Amount Only'!$A$5:$M$151,9,FALSE))</f>
        <v>5428.227179283338</v>
      </c>
      <c r="M112" s="134">
        <f t="shared" si="2"/>
        <v>95.335933848782588</v>
      </c>
      <c r="O112" s="123">
        <f>IF(ISNA(VLOOKUP($A112,'FY22 MAEP ADA Amount Only'!$A$5:$Q$150,16,FALSE)),0,VLOOKUP($A112,'FY22 MAEP ADA Amount Only'!$A$5:$Q$150,16,FALSE))</f>
        <v>4688.5476808914655</v>
      </c>
      <c r="P112" s="123">
        <f>IF(ISNA(VLOOKUP($A112,'FY21 MAEP ADA Amount Only'!$A$5:$M$1510,12,FALSE)),0,VLOOKUP($A112,'FY21 MAEP ADA Amount Only'!$A$5:$M$151,12,FALSE))</f>
        <v>4628.8358386331829</v>
      </c>
      <c r="Q112" s="134">
        <f t="shared" si="3"/>
        <v>59.711842258282559</v>
      </c>
    </row>
    <row r="113" spans="1:18">
      <c r="A113" s="9">
        <v>5900</v>
      </c>
      <c r="B113" s="21" t="s">
        <v>117</v>
      </c>
      <c r="C113" s="103">
        <f>IF(ISNA(VLOOKUP($A113,'2022 MAEP summary '!$A$5:$Q$150,11,FALSE)),0,VLOOKUP($A113,'2022 MAEP summary '!$A$5:$Q$150,11,FALSE))</f>
        <v>5526.8182046779075</v>
      </c>
      <c r="D113" s="103">
        <f>IF(ISNA(VLOOKUP($A113,'2021 MAEP summary '!$A$5:$K$151,7,FALSE)),0,VLOOKUP($A113,'2021 MAEP summary '!$A$5:$K$151,7,FALSE))</f>
        <v>5422.6319061025542</v>
      </c>
      <c r="E113" s="131">
        <f>C113-D113</f>
        <v>104.18629857535325</v>
      </c>
      <c r="G113" s="103">
        <f>IF(ISNA(VLOOKUP($A113,'2022 MAEP summary '!$A$5:$Q$150,16,FALSE)),0,VLOOKUP($A113,'2022 MAEP summary '!$A$5:$Q$150,16,FALSE))</f>
        <v>4732.6955182517231</v>
      </c>
      <c r="H113" s="103">
        <f>IF(ISNA(VLOOKUP($A113,'2021 MAEP summary '!$A$5:$K$151,10,FALSE)),0,VLOOKUP($A113,'2021 MAEP summary '!$A$5:$K$151,10,FALSE))</f>
        <v>4658.3417885358731</v>
      </c>
      <c r="I113" s="131">
        <f>G113-H113</f>
        <v>74.353729715850022</v>
      </c>
      <c r="K113" s="123">
        <f>IF(ISNA(VLOOKUP($A113,'FY22 MAEP ADA Amount Only'!$A$5:$Q$150,11,FALSE)),0,VLOOKUP($A113,'FY22 MAEP ADA Amount Only'!$A$5:$Q$150,11,FALSE))</f>
        <v>5526.8182046779075</v>
      </c>
      <c r="L113" s="123">
        <f>IF(ISNA(VLOOKUP($A113,'FY21 MAEP ADA Amount Only'!$A$5:$M$1510,9,FALSE)),0,VLOOKUP($A113,'FY21 MAEP ADA Amount Only'!$A$5:$M$151,9,FALSE))</f>
        <v>5422.6319061025542</v>
      </c>
      <c r="M113" s="134">
        <f t="shared" si="2"/>
        <v>104.18629857535325</v>
      </c>
      <c r="O113" s="123">
        <f>IF(ISNA(VLOOKUP($A113,'FY22 MAEP ADA Amount Only'!$A$5:$Q$150,16,FALSE)),0,VLOOKUP($A113,'FY22 MAEP ADA Amount Only'!$A$5:$Q$150,16,FALSE))</f>
        <v>4732.6955182517231</v>
      </c>
      <c r="P113" s="123">
        <f>IF(ISNA(VLOOKUP($A113,'FY21 MAEP ADA Amount Only'!$A$5:$M$1510,12,FALSE)),0,VLOOKUP($A113,'FY21 MAEP ADA Amount Only'!$A$5:$M$151,12,FALSE))</f>
        <v>4658.3417885358731</v>
      </c>
      <c r="Q113" s="134">
        <f t="shared" si="3"/>
        <v>74.353729715850022</v>
      </c>
    </row>
    <row r="114" spans="1:18">
      <c r="A114" s="9">
        <v>5920</v>
      </c>
      <c r="B114" s="21" t="s">
        <v>118</v>
      </c>
      <c r="C114" s="103">
        <f>IF(ISNA(VLOOKUP($A114,'2022 MAEP summary '!$A$5:$Q$150,11,FALSE)),0,VLOOKUP($A114,'2022 MAEP summary '!$A$5:$Q$150,11,FALSE))</f>
        <v>5530.4137256633458</v>
      </c>
      <c r="D114" s="103">
        <f>IF(ISNA(VLOOKUP($A114,'2021 MAEP summary '!$A$5:$K$151,7,FALSE)),0,VLOOKUP($A114,'2021 MAEP summary '!$A$5:$K$151,7,FALSE))</f>
        <v>5440.6820436482903</v>
      </c>
      <c r="E114" s="131">
        <f>C114-D114</f>
        <v>89.731682015055412</v>
      </c>
      <c r="G114" s="103">
        <f>IF(ISNA(VLOOKUP($A114,'2022 MAEP summary '!$A$5:$Q$150,16,FALSE)),0,VLOOKUP($A114,'2022 MAEP summary '!$A$5:$Q$150,16,FALSE))</f>
        <v>4089.8665661662676</v>
      </c>
      <c r="H114" s="103">
        <f>IF(ISNA(VLOOKUP($A114,'2021 MAEP summary '!$A$5:$K$151,10,FALSE)),0,VLOOKUP($A114,'2021 MAEP summary '!$A$5:$K$151,10,FALSE))</f>
        <v>3971.6980939966083</v>
      </c>
      <c r="I114" s="131">
        <f>G114-H114</f>
        <v>118.16847216965925</v>
      </c>
      <c r="K114" s="123">
        <f>IF(ISNA(VLOOKUP($A114,'FY22 MAEP ADA Amount Only'!$A$5:$Q$150,11,FALSE)),0,VLOOKUP($A114,'FY22 MAEP ADA Amount Only'!$A$5:$Q$150,11,FALSE))</f>
        <v>5530.4137256633458</v>
      </c>
      <c r="L114" s="123">
        <f>IF(ISNA(VLOOKUP($A114,'FY21 MAEP ADA Amount Only'!$A$5:$M$1510,9,FALSE)),0,VLOOKUP($A114,'FY21 MAEP ADA Amount Only'!$A$5:$M$151,9,FALSE))</f>
        <v>5440.6820436482903</v>
      </c>
      <c r="M114" s="134">
        <f t="shared" si="2"/>
        <v>89.731682015055412</v>
      </c>
      <c r="O114" s="123">
        <f>IF(ISNA(VLOOKUP($A114,'FY22 MAEP ADA Amount Only'!$A$5:$Q$150,16,FALSE)),0,VLOOKUP($A114,'FY22 MAEP ADA Amount Only'!$A$5:$Q$150,16,FALSE))</f>
        <v>4089.8665661662676</v>
      </c>
      <c r="P114" s="123">
        <f>IF(ISNA(VLOOKUP($A114,'FY21 MAEP ADA Amount Only'!$A$5:$M$1510,12,FALSE)),0,VLOOKUP($A114,'FY21 MAEP ADA Amount Only'!$A$5:$M$151,12,FALSE))</f>
        <v>3971.6980939966083</v>
      </c>
      <c r="Q114" s="134">
        <f t="shared" si="3"/>
        <v>118.16847216965925</v>
      </c>
    </row>
    <row r="115" spans="1:18">
      <c r="A115" s="7">
        <v>5921</v>
      </c>
      <c r="B115" s="85" t="s">
        <v>119</v>
      </c>
      <c r="C115" s="103">
        <f>IF(ISNA(VLOOKUP($A115,'2022 MAEP summary '!$A$5:$Q$150,11,FALSE)),0,VLOOKUP($A115,'2022 MAEP summary '!$A$5:$Q$150,11,FALSE))</f>
        <v>5534.2037417407018</v>
      </c>
      <c r="D115" s="103">
        <f>IF(ISNA(VLOOKUP($A115,'2021 MAEP summary '!$A$5:$K$151,7,FALSE)),0,VLOOKUP($A115,'2021 MAEP summary '!$A$5:$K$151,7,FALSE))</f>
        <v>5393.518440344893</v>
      </c>
      <c r="E115" s="131">
        <f>C115-D115</f>
        <v>140.68530139580889</v>
      </c>
      <c r="G115" s="103">
        <f>IF(ISNA(VLOOKUP($A115,'2022 MAEP summary '!$A$5:$Q$150,16,FALSE)),0,VLOOKUP($A115,'2022 MAEP summary '!$A$5:$Q$150,16,FALSE))</f>
        <v>4618.5537650028464</v>
      </c>
      <c r="H115" s="103">
        <f>IF(ISNA(VLOOKUP($A115,'2021 MAEP summary '!$A$5:$K$151,10,FALSE)),0,VLOOKUP($A115,'2021 MAEP summary '!$A$5:$K$151,10,FALSE))</f>
        <v>4526.0988115451328</v>
      </c>
      <c r="I115" s="131">
        <f>G115-H115</f>
        <v>92.4549534577136</v>
      </c>
      <c r="K115" s="123">
        <f>IF(ISNA(VLOOKUP($A115,'FY22 MAEP ADA Amount Only'!$A$5:$Q$150,11,FALSE)),0,VLOOKUP($A115,'FY22 MAEP ADA Amount Only'!$A$5:$Q$150,11,FALSE))</f>
        <v>5534.2037417407018</v>
      </c>
      <c r="L115" s="123">
        <f>IF(ISNA(VLOOKUP($A115,'FY21 MAEP ADA Amount Only'!$A$5:$M$1510,9,FALSE)),0,VLOOKUP($A115,'FY21 MAEP ADA Amount Only'!$A$5:$M$151,9,FALSE))</f>
        <v>5393.518440344893</v>
      </c>
      <c r="M115" s="134">
        <f t="shared" si="2"/>
        <v>140.68530139580889</v>
      </c>
      <c r="O115" s="123">
        <f>IF(ISNA(VLOOKUP($A115,'FY22 MAEP ADA Amount Only'!$A$5:$Q$150,16,FALSE)),0,VLOOKUP($A115,'FY22 MAEP ADA Amount Only'!$A$5:$Q$150,16,FALSE))</f>
        <v>4618.5537650028464</v>
      </c>
      <c r="P115" s="123">
        <f>IF(ISNA(VLOOKUP($A115,'FY21 MAEP ADA Amount Only'!$A$5:$M$1510,12,FALSE)),0,VLOOKUP($A115,'FY21 MAEP ADA Amount Only'!$A$5:$M$151,12,FALSE))</f>
        <v>4526.0988115451328</v>
      </c>
      <c r="Q115" s="134">
        <f t="shared" si="3"/>
        <v>92.4549534577136</v>
      </c>
    </row>
    <row r="116" spans="1:18" s="110" customFormat="1">
      <c r="A116" s="111">
        <v>6000</v>
      </c>
      <c r="B116" s="112" t="s">
        <v>120</v>
      </c>
      <c r="C116" s="109">
        <f>IF(ISNA(VLOOKUP($A116,'2022 MAEP summary '!$A$5:$Q$150,11,FALSE)),0,VLOOKUP($A116,'2022 MAEP summary '!$A$5:$Q$150,11,FALSE))</f>
        <v>5525.9255700613267</v>
      </c>
      <c r="D116" s="109">
        <f>IF(ISNA(VLOOKUP($A116,'2021 MAEP summary '!$A$5:$K$151,7,FALSE)),0,VLOOKUP($A116,'2021 MAEP summary '!$A$5:$K$151,7,FALSE))</f>
        <v>5550.88095625813</v>
      </c>
      <c r="E116" s="130">
        <f>C116-D116</f>
        <v>-24.955386196803374</v>
      </c>
      <c r="G116" s="109">
        <f>IF(ISNA(VLOOKUP($A116,'2022 MAEP summary '!$A$5:$Q$150,16,FALSE)),0,VLOOKUP($A116,'2022 MAEP summary '!$A$5:$Q$150,16,FALSE))</f>
        <v>4082.4915492008922</v>
      </c>
      <c r="H116" s="109">
        <f>IF(ISNA(VLOOKUP($A116,'2021 MAEP summary '!$A$5:$K$151,10,FALSE)),0,VLOOKUP($A116,'2021 MAEP summary '!$A$5:$K$151,10,FALSE))</f>
        <v>4052.1430875998881</v>
      </c>
      <c r="I116" s="130">
        <f>G116-H116</f>
        <v>30.348461601004146</v>
      </c>
      <c r="J116" s="140" t="s">
        <v>187</v>
      </c>
      <c r="K116" s="109">
        <f>IF(ISNA(VLOOKUP($A116,'FY22 MAEP ADA Amount Only'!$A$5:$Q$150,11,FALSE)),0,VLOOKUP($A116,'FY22 MAEP ADA Amount Only'!$A$5:$Q$150,11,FALSE))</f>
        <v>5525.9255700613267</v>
      </c>
      <c r="L116" s="109">
        <f>IF(ISNA(VLOOKUP($A116,'FY21 MAEP ADA Amount Only'!$A$5:$M$1510,9,FALSE)),0,VLOOKUP($A116,'FY21 MAEP ADA Amount Only'!$A$5:$M$151,9,FALSE))</f>
        <v>5550.88095625813</v>
      </c>
      <c r="M116" s="130">
        <f t="shared" si="2"/>
        <v>-24.955386196803374</v>
      </c>
      <c r="O116" s="109">
        <f>IF(ISNA(VLOOKUP($A116,'FY22 MAEP ADA Amount Only'!$A$5:$Q$150,16,FALSE)),0,VLOOKUP($A116,'FY22 MAEP ADA Amount Only'!$A$5:$Q$150,16,FALSE))</f>
        <v>4082.4915492008922</v>
      </c>
      <c r="P116" s="109">
        <f>IF(ISNA(VLOOKUP($A116,'FY21 MAEP ADA Amount Only'!$A$5:$M$1510,12,FALSE)),0,VLOOKUP($A116,'FY21 MAEP ADA Amount Only'!$A$5:$M$151,12,FALSE))</f>
        <v>4052.1430875998881</v>
      </c>
      <c r="Q116" s="130">
        <f t="shared" si="3"/>
        <v>30.348461601004146</v>
      </c>
      <c r="R116" s="140" t="s">
        <v>187</v>
      </c>
    </row>
    <row r="117" spans="1:18">
      <c r="A117" s="9">
        <v>6100</v>
      </c>
      <c r="B117" s="21" t="s">
        <v>121</v>
      </c>
      <c r="C117" s="103">
        <f>IF(ISNA(VLOOKUP($A117,'2022 MAEP summary '!$A$5:$Q$150,11,FALSE)),0,VLOOKUP($A117,'2022 MAEP summary '!$A$5:$Q$150,11,FALSE))</f>
        <v>5524.5248764185117</v>
      </c>
      <c r="D117" s="103">
        <f>IF(ISNA(VLOOKUP($A117,'2021 MAEP summary '!$A$5:$K$151,7,FALSE)),0,VLOOKUP($A117,'2021 MAEP summary '!$A$5:$K$151,7,FALSE))</f>
        <v>5355.4220968422587</v>
      </c>
      <c r="E117" s="131">
        <f>C117-D117</f>
        <v>169.10277957625294</v>
      </c>
      <c r="G117" s="103">
        <f>IF(ISNA(VLOOKUP($A117,'2022 MAEP summary '!$A$5:$Q$150,16,FALSE)),0,VLOOKUP($A117,'2022 MAEP summary '!$A$5:$Q$150,16,FALSE))</f>
        <v>4082.077287495189</v>
      </c>
      <c r="H117" s="103">
        <f>IF(ISNA(VLOOKUP($A117,'2021 MAEP summary '!$A$5:$K$151,10,FALSE)),0,VLOOKUP($A117,'2021 MAEP summary '!$A$5:$K$151,10,FALSE))</f>
        <v>3909.458129175458</v>
      </c>
      <c r="I117" s="131">
        <f>G117-H117</f>
        <v>172.61915831973101</v>
      </c>
      <c r="K117" s="123">
        <f>IF(ISNA(VLOOKUP($A117,'FY22 MAEP ADA Amount Only'!$A$5:$Q$150,11,FALSE)),0,VLOOKUP($A117,'FY22 MAEP ADA Amount Only'!$A$5:$Q$150,11,FALSE))</f>
        <v>5524.5248764185117</v>
      </c>
      <c r="L117" s="123">
        <f>IF(ISNA(VLOOKUP($A117,'FY21 MAEP ADA Amount Only'!$A$5:$M$1510,9,FALSE)),0,VLOOKUP($A117,'FY21 MAEP ADA Amount Only'!$A$5:$M$151,9,FALSE))</f>
        <v>5355.4220968422587</v>
      </c>
      <c r="M117" s="134">
        <f t="shared" si="2"/>
        <v>169.10277957625294</v>
      </c>
      <c r="O117" s="123">
        <f>IF(ISNA(VLOOKUP($A117,'FY22 MAEP ADA Amount Only'!$A$5:$Q$150,16,FALSE)),0,VLOOKUP($A117,'FY22 MAEP ADA Amount Only'!$A$5:$Q$150,16,FALSE))</f>
        <v>4082.077287495189</v>
      </c>
      <c r="P117" s="123">
        <f>IF(ISNA(VLOOKUP($A117,'FY21 MAEP ADA Amount Only'!$A$5:$M$1510,12,FALSE)),0,VLOOKUP($A117,'FY21 MAEP ADA Amount Only'!$A$5:$M$151,12,FALSE))</f>
        <v>3909.458129175458</v>
      </c>
      <c r="Q117" s="134">
        <f t="shared" si="3"/>
        <v>172.61915831973101</v>
      </c>
    </row>
    <row r="118" spans="1:18">
      <c r="A118" s="7">
        <v>6120</v>
      </c>
      <c r="B118" s="85" t="s">
        <v>122</v>
      </c>
      <c r="C118" s="103">
        <f>IF(ISNA(VLOOKUP($A118,'2022 MAEP summary '!$A$5:$Q$150,11,FALSE)),0,VLOOKUP($A118,'2022 MAEP summary '!$A$5:$Q$150,11,FALSE))</f>
        <v>5518.5015778010875</v>
      </c>
      <c r="D118" s="103">
        <f>IF(ISNA(VLOOKUP($A118,'2021 MAEP summary '!$A$5:$K$151,7,FALSE)),0,VLOOKUP($A118,'2021 MAEP summary '!$A$5:$K$151,7,FALSE))</f>
        <v>5413.9314690295178</v>
      </c>
      <c r="E118" s="131">
        <f>C118-D118</f>
        <v>104.57010877156972</v>
      </c>
      <c r="G118" s="103">
        <f>IF(ISNA(VLOOKUP($A118,'2022 MAEP summary '!$A$5:$Q$150,16,FALSE)),0,VLOOKUP($A118,'2022 MAEP summary '!$A$5:$Q$150,16,FALSE))</f>
        <v>4237.5788753345132</v>
      </c>
      <c r="H118" s="103">
        <f>IF(ISNA(VLOOKUP($A118,'2021 MAEP summary '!$A$5:$K$151,10,FALSE)),0,VLOOKUP($A118,'2021 MAEP summary '!$A$5:$K$151,10,FALSE))</f>
        <v>4114.6026726013297</v>
      </c>
      <c r="I118" s="131">
        <f>G118-H118</f>
        <v>122.97620273318353</v>
      </c>
      <c r="K118" s="123">
        <f>IF(ISNA(VLOOKUP($A118,'FY22 MAEP ADA Amount Only'!$A$5:$Q$150,11,FALSE)),0,VLOOKUP($A118,'FY22 MAEP ADA Amount Only'!$A$5:$Q$150,11,FALSE))</f>
        <v>5518.5015778010875</v>
      </c>
      <c r="L118" s="123">
        <f>IF(ISNA(VLOOKUP($A118,'FY21 MAEP ADA Amount Only'!$A$5:$M$1510,9,FALSE)),0,VLOOKUP($A118,'FY21 MAEP ADA Amount Only'!$A$5:$M$151,9,FALSE))</f>
        <v>5413.9314690295178</v>
      </c>
      <c r="M118" s="134">
        <f t="shared" si="2"/>
        <v>104.57010877156972</v>
      </c>
      <c r="O118" s="123">
        <f>IF(ISNA(VLOOKUP($A118,'FY22 MAEP ADA Amount Only'!$A$5:$Q$150,16,FALSE)),0,VLOOKUP($A118,'FY22 MAEP ADA Amount Only'!$A$5:$Q$150,16,FALSE))</f>
        <v>4237.5788753345132</v>
      </c>
      <c r="P118" s="123">
        <f>IF(ISNA(VLOOKUP($A118,'FY21 MAEP ADA Amount Only'!$A$5:$M$1510,12,FALSE)),0,VLOOKUP($A118,'FY21 MAEP ADA Amount Only'!$A$5:$M$151,12,FALSE))</f>
        <v>4114.6026726013297</v>
      </c>
      <c r="Q118" s="134">
        <f t="shared" si="3"/>
        <v>122.97620273318353</v>
      </c>
    </row>
    <row r="119" spans="1:18" s="110" customFormat="1">
      <c r="A119" s="107">
        <v>6200</v>
      </c>
      <c r="B119" s="108" t="s">
        <v>123</v>
      </c>
      <c r="C119" s="109">
        <f>IF(ISNA(VLOOKUP($A119,'2022 MAEP summary '!$A$5:$Q$150,11,FALSE)),0,VLOOKUP($A119,'2022 MAEP summary '!$A$5:$Q$150,11,FALSE))</f>
        <v>5525.2957999753671</v>
      </c>
      <c r="D119" s="109">
        <f>IF(ISNA(VLOOKUP($A119,'2021 MAEP summary '!$A$5:$K$151,7,FALSE)),0,VLOOKUP($A119,'2021 MAEP summary '!$A$5:$K$151,7,FALSE))</f>
        <v>5542.4689302185543</v>
      </c>
      <c r="E119" s="130">
        <f>C119-D119</f>
        <v>-17.173130243187188</v>
      </c>
      <c r="G119" s="109">
        <f>IF(ISNA(VLOOKUP($A119,'2022 MAEP summary '!$A$5:$Q$150,16,FALSE)),0,VLOOKUP($A119,'2022 MAEP summary '!$A$5:$Q$150,16,FALSE))</f>
        <v>4806.0603090692612</v>
      </c>
      <c r="H119" s="109">
        <f>IF(ISNA(VLOOKUP($A119,'2021 MAEP summary '!$A$5:$K$151,10,FALSE)),0,VLOOKUP($A119,'2021 MAEP summary '!$A$5:$K$151,10,FALSE))</f>
        <v>4834.5482348127161</v>
      </c>
      <c r="I119" s="130">
        <f>G119-H119</f>
        <v>-28.48792574345498</v>
      </c>
      <c r="J119" s="140" t="s">
        <v>188</v>
      </c>
      <c r="K119" s="109">
        <f>IF(ISNA(VLOOKUP($A119,'FY22 MAEP ADA Amount Only'!$A$5:$Q$150,11,FALSE)),0,VLOOKUP($A119,'FY22 MAEP ADA Amount Only'!$A$5:$Q$150,11,FALSE))</f>
        <v>5525.2957999753671</v>
      </c>
      <c r="L119" s="109">
        <f>IF(ISNA(VLOOKUP($A119,'FY21 MAEP ADA Amount Only'!$A$5:$M$1510,9,FALSE)),0,VLOOKUP($A119,'FY21 MAEP ADA Amount Only'!$A$5:$M$151,9,FALSE))</f>
        <v>5542.4689302185543</v>
      </c>
      <c r="M119" s="130">
        <f t="shared" si="2"/>
        <v>-17.173130243187188</v>
      </c>
      <c r="O119" s="109">
        <f>IF(ISNA(VLOOKUP($A119,'FY22 MAEP ADA Amount Only'!$A$5:$Q$150,16,FALSE)),0,VLOOKUP($A119,'FY22 MAEP ADA Amount Only'!$A$5:$Q$150,16,FALSE))</f>
        <v>4806.0603090692612</v>
      </c>
      <c r="P119" s="109">
        <f>IF(ISNA(VLOOKUP($A119,'FY21 MAEP ADA Amount Only'!$A$5:$M$1510,12,FALSE)),0,VLOOKUP($A119,'FY21 MAEP ADA Amount Only'!$A$5:$M$151,12,FALSE))</f>
        <v>4834.5482348127161</v>
      </c>
      <c r="Q119" s="130">
        <f t="shared" si="3"/>
        <v>-28.48792574345498</v>
      </c>
      <c r="R119" s="140" t="s">
        <v>188</v>
      </c>
    </row>
    <row r="120" spans="1:18" s="110" customFormat="1">
      <c r="A120" s="107">
        <v>6220</v>
      </c>
      <c r="B120" s="108" t="s">
        <v>124</v>
      </c>
      <c r="C120" s="109">
        <f>IF(ISNA(VLOOKUP($A120,'2022 MAEP summary '!$A$5:$Q$150,11,FALSE)),0,VLOOKUP($A120,'2022 MAEP summary '!$A$5:$Q$150,11,FALSE))</f>
        <v>5521.7965084194557</v>
      </c>
      <c r="D120" s="109">
        <f>IF(ISNA(VLOOKUP($A120,'2021 MAEP summary '!$A$5:$K$151,7,FALSE)),0,VLOOKUP($A120,'2021 MAEP summary '!$A$5:$K$151,7,FALSE))</f>
        <v>5545.5079778064319</v>
      </c>
      <c r="E120" s="130">
        <f>C120-D120</f>
        <v>-23.711469386976205</v>
      </c>
      <c r="G120" s="109">
        <f>IF(ISNA(VLOOKUP($A120,'2022 MAEP summary '!$A$5:$Q$150,16,FALSE)),0,VLOOKUP($A120,'2022 MAEP summary '!$A$5:$Q$150,16,FALSE))</f>
        <v>4100.400122718871</v>
      </c>
      <c r="H120" s="109">
        <f>IF(ISNA(VLOOKUP($A120,'2021 MAEP summary '!$A$5:$K$151,10,FALSE)),0,VLOOKUP($A120,'2021 MAEP summary '!$A$5:$K$151,10,FALSE))</f>
        <v>4086.6801357402833</v>
      </c>
      <c r="I120" s="130">
        <f>G120-H120</f>
        <v>13.719986978587713</v>
      </c>
      <c r="J120" s="140" t="s">
        <v>187</v>
      </c>
      <c r="K120" s="109">
        <f>IF(ISNA(VLOOKUP($A120,'FY22 MAEP ADA Amount Only'!$A$5:$Q$150,11,FALSE)),0,VLOOKUP($A120,'FY22 MAEP ADA Amount Only'!$A$5:$Q$150,11,FALSE))</f>
        <v>5521.7965084194557</v>
      </c>
      <c r="L120" s="109">
        <f>IF(ISNA(VLOOKUP($A120,'FY21 MAEP ADA Amount Only'!$A$5:$M$1510,9,FALSE)),0,VLOOKUP($A120,'FY21 MAEP ADA Amount Only'!$A$5:$M$151,9,FALSE))</f>
        <v>5545.5079778064319</v>
      </c>
      <c r="M120" s="130">
        <f t="shared" si="2"/>
        <v>-23.711469386976205</v>
      </c>
      <c r="O120" s="109">
        <f>IF(ISNA(VLOOKUP($A120,'FY22 MAEP ADA Amount Only'!$A$5:$Q$150,16,FALSE)),0,VLOOKUP($A120,'FY22 MAEP ADA Amount Only'!$A$5:$Q$150,16,FALSE))</f>
        <v>4100.400122718871</v>
      </c>
      <c r="P120" s="109">
        <f>IF(ISNA(VLOOKUP($A120,'FY21 MAEP ADA Amount Only'!$A$5:$M$1510,12,FALSE)),0,VLOOKUP($A120,'FY21 MAEP ADA Amount Only'!$A$5:$M$151,12,FALSE))</f>
        <v>4086.6801357402833</v>
      </c>
      <c r="Q120" s="130">
        <f t="shared" si="3"/>
        <v>13.719986978587713</v>
      </c>
      <c r="R120" s="140" t="s">
        <v>187</v>
      </c>
    </row>
    <row r="121" spans="1:18" s="110" customFormat="1">
      <c r="A121" s="107">
        <v>6312</v>
      </c>
      <c r="B121" s="108" t="s">
        <v>125</v>
      </c>
      <c r="C121" s="109">
        <f>IF(ISNA(VLOOKUP($A121,'2022 MAEP summary '!$A$5:$Q$150,11,FALSE)),0,VLOOKUP($A121,'2022 MAEP summary '!$A$5:$Q$150,11,FALSE))</f>
        <v>5514.4329981096407</v>
      </c>
      <c r="D121" s="109">
        <f>IF(ISNA(VLOOKUP($A121,'2021 MAEP summary '!$A$5:$K$151,7,FALSE)),0,VLOOKUP($A121,'2021 MAEP summary '!$A$5:$K$151,7,FALSE))</f>
        <v>5543.9320793950847</v>
      </c>
      <c r="E121" s="130">
        <f>C121-D121</f>
        <v>-29.499081285443935</v>
      </c>
      <c r="G121" s="109">
        <f>IF(ISNA(VLOOKUP($A121,'2022 MAEP summary '!$A$5:$Q$150,16,FALSE)),0,VLOOKUP($A121,'2022 MAEP summary '!$A$5:$Q$150,16,FALSE))</f>
        <v>4152.0891227279344</v>
      </c>
      <c r="H121" s="109">
        <f>IF(ISNA(VLOOKUP($A121,'2021 MAEP summary '!$A$5:$K$151,10,FALSE)),0,VLOOKUP($A121,'2021 MAEP summary '!$A$5:$K$151,10,FALSE))</f>
        <v>4047.0702868983567</v>
      </c>
      <c r="I121" s="130">
        <f>G121-H121</f>
        <v>105.01883582957771</v>
      </c>
      <c r="J121" s="140" t="s">
        <v>187</v>
      </c>
      <c r="K121" s="109">
        <f>IF(ISNA(VLOOKUP($A121,'FY22 MAEP ADA Amount Only'!$A$5:$Q$150,11,FALSE)),0,VLOOKUP($A121,'FY22 MAEP ADA Amount Only'!$A$5:$Q$150,11,FALSE))</f>
        <v>5514.4329981096407</v>
      </c>
      <c r="L121" s="109">
        <f>IF(ISNA(VLOOKUP($A121,'FY21 MAEP ADA Amount Only'!$A$5:$M$1510,9,FALSE)),0,VLOOKUP($A121,'FY21 MAEP ADA Amount Only'!$A$5:$M$151,9,FALSE))</f>
        <v>5543.9320793950847</v>
      </c>
      <c r="M121" s="130">
        <f t="shared" si="2"/>
        <v>-29.499081285443935</v>
      </c>
      <c r="O121" s="109">
        <f>IF(ISNA(VLOOKUP($A121,'FY22 MAEP ADA Amount Only'!$A$5:$Q$150,16,FALSE)),0,VLOOKUP($A121,'FY22 MAEP ADA Amount Only'!$A$5:$Q$150,16,FALSE))</f>
        <v>4152.0891227279344</v>
      </c>
      <c r="P121" s="109">
        <f>IF(ISNA(VLOOKUP($A121,'FY21 MAEP ADA Amount Only'!$A$5:$M$1510,12,FALSE)),0,VLOOKUP($A121,'FY21 MAEP ADA Amount Only'!$A$5:$M$151,12,FALSE))</f>
        <v>4047.0702868983567</v>
      </c>
      <c r="Q121" s="130">
        <f t="shared" si="3"/>
        <v>105.01883582957771</v>
      </c>
      <c r="R121" s="140" t="s">
        <v>187</v>
      </c>
    </row>
    <row r="122" spans="1:18" s="110" customFormat="1">
      <c r="A122" s="107">
        <v>6400</v>
      </c>
      <c r="B122" s="108" t="s">
        <v>126</v>
      </c>
      <c r="C122" s="109">
        <f>IF(ISNA(VLOOKUP($A122,'2022 MAEP summary '!$A$5:$Q$150,11,FALSE)),0,VLOOKUP($A122,'2022 MAEP summary '!$A$5:$Q$150,11,FALSE))</f>
        <v>5507.6331646080725</v>
      </c>
      <c r="D122" s="109">
        <f>IF(ISNA(VLOOKUP($A122,'2021 MAEP summary '!$A$5:$K$151,7,FALSE)),0,VLOOKUP($A122,'2021 MAEP summary '!$A$5:$K$151,7,FALSE))</f>
        <v>5469.0263801763122</v>
      </c>
      <c r="E122" s="130">
        <f>C122-D122</f>
        <v>38.606784431760389</v>
      </c>
      <c r="G122" s="109">
        <f>IF(ISNA(VLOOKUP($A122,'2022 MAEP summary '!$A$5:$Q$150,16,FALSE)),0,VLOOKUP($A122,'2022 MAEP summary '!$A$5:$Q$150,16,FALSE))</f>
        <v>4023.0541865949681</v>
      </c>
      <c r="H122" s="109">
        <f>IF(ISNA(VLOOKUP($A122,'2021 MAEP summary '!$A$5:$K$151,10,FALSE)),0,VLOOKUP($A122,'2021 MAEP summary '!$A$5:$K$151,10,FALSE))</f>
        <v>3992.3891307100776</v>
      </c>
      <c r="I122" s="130">
        <f>G122-H122</f>
        <v>30.665055884890535</v>
      </c>
      <c r="J122" s="140" t="s">
        <v>190</v>
      </c>
      <c r="K122" s="109">
        <f>IF(ISNA(VLOOKUP($A122,'FY22 MAEP ADA Amount Only'!$A$5:$Q$150,11,FALSE)),0,VLOOKUP($A122,'FY22 MAEP ADA Amount Only'!$A$5:$Q$150,11,FALSE))</f>
        <v>5507.6331646080725</v>
      </c>
      <c r="L122" s="109">
        <f>IF(ISNA(VLOOKUP($A122,'FY21 MAEP ADA Amount Only'!$A$5:$M$1510,9,FALSE)),0,VLOOKUP($A122,'FY21 MAEP ADA Amount Only'!$A$5:$M$151,9,FALSE))</f>
        <v>5469.0263801763122</v>
      </c>
      <c r="M122" s="130">
        <f t="shared" si="2"/>
        <v>38.606784431760389</v>
      </c>
      <c r="O122" s="109">
        <f>IF(ISNA(VLOOKUP($A122,'FY22 MAEP ADA Amount Only'!$A$5:$Q$150,16,FALSE)),0,VLOOKUP($A122,'FY22 MAEP ADA Amount Only'!$A$5:$Q$150,16,FALSE))</f>
        <v>4023.0541865949681</v>
      </c>
      <c r="P122" s="109">
        <f>IF(ISNA(VLOOKUP($A122,'FY21 MAEP ADA Amount Only'!$A$5:$M$1510,12,FALSE)),0,VLOOKUP($A122,'FY21 MAEP ADA Amount Only'!$A$5:$M$151,12,FALSE))</f>
        <v>3992.3891307100776</v>
      </c>
      <c r="Q122" s="130">
        <f t="shared" si="3"/>
        <v>30.665055884890535</v>
      </c>
      <c r="R122" s="140" t="s">
        <v>190</v>
      </c>
    </row>
    <row r="123" spans="1:18">
      <c r="A123" s="9">
        <v>6500</v>
      </c>
      <c r="B123" s="21" t="s">
        <v>127</v>
      </c>
      <c r="C123" s="103">
        <f>IF(ISNA(VLOOKUP($A123,'2022 MAEP summary '!$A$5:$Q$150,11,FALSE)),0,VLOOKUP($A123,'2022 MAEP summary '!$A$5:$Q$150,11,FALSE))</f>
        <v>5515.2558298081776</v>
      </c>
      <c r="D123" s="103">
        <f>IF(ISNA(VLOOKUP($A123,'2021 MAEP summary '!$A$5:$K$151,7,FALSE)),0,VLOOKUP($A123,'2021 MAEP summary '!$A$5:$K$151,7,FALSE))</f>
        <v>5424.3180165709455</v>
      </c>
      <c r="E123" s="131">
        <f>C123-D123</f>
        <v>90.937813237232149</v>
      </c>
      <c r="G123" s="103">
        <f>IF(ISNA(VLOOKUP($A123,'2022 MAEP summary '!$A$5:$Q$150,16,FALSE)),0,VLOOKUP($A123,'2022 MAEP summary '!$A$5:$Q$150,16,FALSE))</f>
        <v>4108.7801816133288</v>
      </c>
      <c r="H123" s="103">
        <f>IF(ISNA(VLOOKUP($A123,'2021 MAEP summary '!$A$5:$K$151,10,FALSE)),0,VLOOKUP($A123,'2021 MAEP summary '!$A$5:$K$151,10,FALSE))</f>
        <v>3959.7520751102293</v>
      </c>
      <c r="I123" s="131">
        <f>G123-H123</f>
        <v>149.02810650309948</v>
      </c>
      <c r="K123" s="123">
        <f>IF(ISNA(VLOOKUP($A123,'FY22 MAEP ADA Amount Only'!$A$5:$Q$150,11,FALSE)),0,VLOOKUP($A123,'FY22 MAEP ADA Amount Only'!$A$5:$Q$150,11,FALSE))</f>
        <v>5515.2558298081776</v>
      </c>
      <c r="L123" s="123">
        <f>IF(ISNA(VLOOKUP($A123,'FY21 MAEP ADA Amount Only'!$A$5:$M$1510,9,FALSE)),0,VLOOKUP($A123,'FY21 MAEP ADA Amount Only'!$A$5:$M$151,9,FALSE))</f>
        <v>5424.3180165709455</v>
      </c>
      <c r="M123" s="134">
        <f t="shared" si="2"/>
        <v>90.937813237232149</v>
      </c>
      <c r="O123" s="123">
        <f>IF(ISNA(VLOOKUP($A123,'FY22 MAEP ADA Amount Only'!$A$5:$Q$150,16,FALSE)),0,VLOOKUP($A123,'FY22 MAEP ADA Amount Only'!$A$5:$Q$150,16,FALSE))</f>
        <v>4108.7801816133288</v>
      </c>
      <c r="P123" s="123">
        <f>IF(ISNA(VLOOKUP($A123,'FY21 MAEP ADA Amount Only'!$A$5:$M$1510,12,FALSE)),0,VLOOKUP($A123,'FY21 MAEP ADA Amount Only'!$A$5:$M$151,12,FALSE))</f>
        <v>3959.7520751102293</v>
      </c>
      <c r="Q123" s="134">
        <f t="shared" si="3"/>
        <v>149.02810650309948</v>
      </c>
    </row>
    <row r="124" spans="1:18" s="110" customFormat="1">
      <c r="A124" s="107">
        <v>6600</v>
      </c>
      <c r="B124" s="108" t="s">
        <v>128</v>
      </c>
      <c r="C124" s="109">
        <f>IF(ISNA(VLOOKUP($A124,'2022 MAEP summary '!$A$5:$Q$150,11,FALSE)),0,VLOOKUP($A124,'2022 MAEP summary '!$A$5:$Q$150,11,FALSE))</f>
        <v>5513.6086184235683</v>
      </c>
      <c r="D124" s="109">
        <f>IF(ISNA(VLOOKUP($A124,'2021 MAEP summary '!$A$5:$K$151,7,FALSE)),0,VLOOKUP($A124,'2021 MAEP summary '!$A$5:$K$151,7,FALSE))</f>
        <v>5410.8966693145858</v>
      </c>
      <c r="E124" s="130">
        <f>C124-D124</f>
        <v>102.71194910898248</v>
      </c>
      <c r="G124" s="109">
        <f>IF(ISNA(VLOOKUP($A124,'2022 MAEP summary '!$A$5:$Q$150,16,FALSE)),0,VLOOKUP($A124,'2022 MAEP summary '!$A$5:$Q$150,16,FALSE))</f>
        <v>4361.7864607378779</v>
      </c>
      <c r="H124" s="109">
        <f>IF(ISNA(VLOOKUP($A124,'2021 MAEP summary '!$A$5:$K$151,10,FALSE)),0,VLOOKUP($A124,'2021 MAEP summary '!$A$5:$K$151,10,FALSE))</f>
        <v>4264.980851426265</v>
      </c>
      <c r="I124" s="130">
        <f>G124-H124</f>
        <v>96.805609311612898</v>
      </c>
      <c r="J124" s="140" t="s">
        <v>190</v>
      </c>
      <c r="K124" s="109">
        <f>IF(ISNA(VLOOKUP($A124,'FY22 MAEP ADA Amount Only'!$A$5:$Q$150,11,FALSE)),0,VLOOKUP($A124,'FY22 MAEP ADA Amount Only'!$A$5:$Q$150,11,FALSE))</f>
        <v>5513.6086184235683</v>
      </c>
      <c r="L124" s="109">
        <f>IF(ISNA(VLOOKUP($A124,'FY21 MAEP ADA Amount Only'!$A$5:$M$1510,9,FALSE)),0,VLOOKUP($A124,'FY21 MAEP ADA Amount Only'!$A$5:$M$151,9,FALSE))</f>
        <v>5410.8966693145858</v>
      </c>
      <c r="M124" s="130">
        <f t="shared" si="2"/>
        <v>102.71194910898248</v>
      </c>
      <c r="O124" s="109">
        <f>IF(ISNA(VLOOKUP($A124,'FY22 MAEP ADA Amount Only'!$A$5:$Q$150,16,FALSE)),0,VLOOKUP($A124,'FY22 MAEP ADA Amount Only'!$A$5:$Q$150,16,FALSE))</f>
        <v>4361.7864607378779</v>
      </c>
      <c r="P124" s="109">
        <f>IF(ISNA(VLOOKUP($A124,'FY21 MAEP ADA Amount Only'!$A$5:$M$1510,12,FALSE)),0,VLOOKUP($A124,'FY21 MAEP ADA Amount Only'!$A$5:$M$151,12,FALSE))</f>
        <v>4264.980851426265</v>
      </c>
      <c r="Q124" s="130">
        <f t="shared" si="3"/>
        <v>96.805609311612898</v>
      </c>
      <c r="R124" s="140" t="s">
        <v>190</v>
      </c>
    </row>
    <row r="125" spans="1:18" s="110" customFormat="1">
      <c r="A125" s="107">
        <v>6711</v>
      </c>
      <c r="B125" s="108" t="s">
        <v>129</v>
      </c>
      <c r="C125" s="109">
        <f>IF(ISNA(VLOOKUP($A125,'2022 MAEP summary '!$A$5:$Q$150,11,FALSE)),0,VLOOKUP($A125,'2022 MAEP summary '!$A$5:$Q$150,11,FALSE))</f>
        <v>5520.6035882016322</v>
      </c>
      <c r="D125" s="109">
        <f>IF(ISNA(VLOOKUP($A125,'2021 MAEP summary '!$A$5:$K$151,7,FALSE)),0,VLOOKUP($A125,'2021 MAEP summary '!$A$5:$K$151,7,FALSE))</f>
        <v>5547.4442830677308</v>
      </c>
      <c r="E125" s="130">
        <f>C125-D125</f>
        <v>-26.840694866098602</v>
      </c>
      <c r="G125" s="109">
        <f>IF(ISNA(VLOOKUP($A125,'2022 MAEP summary '!$A$5:$Q$150,16,FALSE)),0,VLOOKUP($A125,'2022 MAEP summary '!$A$5:$Q$150,16,FALSE))</f>
        <v>4118.8804219245585</v>
      </c>
      <c r="H125" s="109">
        <f>IF(ISNA(VLOOKUP($A125,'2021 MAEP summary '!$A$5:$K$151,10,FALSE)),0,VLOOKUP($A125,'2021 MAEP summary '!$A$5:$K$151,10,FALSE))</f>
        <v>4049.6343790919414</v>
      </c>
      <c r="I125" s="130">
        <f>G125-H125</f>
        <v>69.24604283261715</v>
      </c>
      <c r="J125" s="140" t="s">
        <v>187</v>
      </c>
      <c r="K125" s="109">
        <f>IF(ISNA(VLOOKUP($A125,'FY22 MAEP ADA Amount Only'!$A$5:$Q$150,11,FALSE)),0,VLOOKUP($A125,'FY22 MAEP ADA Amount Only'!$A$5:$Q$150,11,FALSE))</f>
        <v>5520.6035882016322</v>
      </c>
      <c r="L125" s="109">
        <f>IF(ISNA(VLOOKUP($A125,'FY21 MAEP ADA Amount Only'!$A$5:$M$1510,9,FALSE)),0,VLOOKUP($A125,'FY21 MAEP ADA Amount Only'!$A$5:$M$151,9,FALSE))</f>
        <v>5547.4442830677308</v>
      </c>
      <c r="M125" s="130">
        <f t="shared" si="2"/>
        <v>-26.840694866098602</v>
      </c>
      <c r="O125" s="109">
        <f>IF(ISNA(VLOOKUP($A125,'FY22 MAEP ADA Amount Only'!$A$5:$Q$150,16,FALSE)),0,VLOOKUP($A125,'FY22 MAEP ADA Amount Only'!$A$5:$Q$150,16,FALSE))</f>
        <v>4118.8804219245585</v>
      </c>
      <c r="P125" s="109">
        <f>IF(ISNA(VLOOKUP($A125,'FY21 MAEP ADA Amount Only'!$A$5:$M$1510,12,FALSE)),0,VLOOKUP($A125,'FY21 MAEP ADA Amount Only'!$A$5:$M$151,12,FALSE))</f>
        <v>4049.6343790919414</v>
      </c>
      <c r="Q125" s="130">
        <f t="shared" si="3"/>
        <v>69.24604283261715</v>
      </c>
      <c r="R125" s="140" t="s">
        <v>187</v>
      </c>
    </row>
    <row r="126" spans="1:18" s="110" customFormat="1">
      <c r="A126" s="107">
        <v>6811</v>
      </c>
      <c r="B126" s="108" t="s">
        <v>130</v>
      </c>
      <c r="C126" s="109">
        <f>IF(ISNA(VLOOKUP($A126,'2022 MAEP summary '!$A$5:$Q$150,11,FALSE)),0,VLOOKUP($A126,'2022 MAEP summary '!$A$5:$Q$150,11,FALSE))</f>
        <v>5530.2881169672219</v>
      </c>
      <c r="D126" s="109">
        <f>IF(ISNA(VLOOKUP($A126,'2021 MAEP summary '!$A$5:$K$151,7,FALSE)),0,VLOOKUP($A126,'2021 MAEP summary '!$A$5:$K$151,7,FALSE))</f>
        <v>5547.7168649330806</v>
      </c>
      <c r="E126" s="130">
        <f>C126-D126</f>
        <v>-17.428747965858747</v>
      </c>
      <c r="G126" s="109">
        <f>IF(ISNA(VLOOKUP($A126,'2022 MAEP summary '!$A$5:$Q$150,16,FALSE)),0,VLOOKUP($A126,'2022 MAEP summary '!$A$5:$Q$150,16,FALSE))</f>
        <v>4149.3498412540275</v>
      </c>
      <c r="H126" s="109">
        <f>IF(ISNA(VLOOKUP($A126,'2021 MAEP summary '!$A$5:$K$151,10,FALSE)),0,VLOOKUP($A126,'2021 MAEP summary '!$A$5:$K$151,10,FALSE))</f>
        <v>4070.5109790442025</v>
      </c>
      <c r="I126" s="130">
        <f>G126-H126</f>
        <v>78.838862209825038</v>
      </c>
      <c r="J126" s="140" t="s">
        <v>187</v>
      </c>
      <c r="K126" s="109">
        <f>IF(ISNA(VLOOKUP($A126,'FY22 MAEP ADA Amount Only'!$A$5:$Q$150,11,FALSE)),0,VLOOKUP($A126,'FY22 MAEP ADA Amount Only'!$A$5:$Q$150,11,FALSE))</f>
        <v>5530.2881169672219</v>
      </c>
      <c r="L126" s="109">
        <f>IF(ISNA(VLOOKUP($A126,'FY21 MAEP ADA Amount Only'!$A$5:$M$1510,9,FALSE)),0,VLOOKUP($A126,'FY21 MAEP ADA Amount Only'!$A$5:$M$151,9,FALSE))</f>
        <v>5547.7168649330806</v>
      </c>
      <c r="M126" s="130">
        <f t="shared" si="2"/>
        <v>-17.428747965858747</v>
      </c>
      <c r="O126" s="109">
        <f>IF(ISNA(VLOOKUP($A126,'FY22 MAEP ADA Amount Only'!$A$5:$Q$150,16,FALSE)),0,VLOOKUP($A126,'FY22 MAEP ADA Amount Only'!$A$5:$Q$150,16,FALSE))</f>
        <v>4149.3498412540275</v>
      </c>
      <c r="P126" s="109">
        <f>IF(ISNA(VLOOKUP($A126,'FY21 MAEP ADA Amount Only'!$A$5:$M$1510,12,FALSE)),0,VLOOKUP($A126,'FY21 MAEP ADA Amount Only'!$A$5:$M$151,12,FALSE))</f>
        <v>4070.5109790442025</v>
      </c>
      <c r="Q126" s="130">
        <f t="shared" si="3"/>
        <v>78.838862209825038</v>
      </c>
      <c r="R126" s="140" t="s">
        <v>187</v>
      </c>
    </row>
    <row r="127" spans="1:18" s="110" customFormat="1">
      <c r="A127" s="111">
        <v>6812</v>
      </c>
      <c r="B127" s="112" t="s">
        <v>131</v>
      </c>
      <c r="C127" s="109">
        <f>IF(ISNA(VLOOKUP($A127,'2022 MAEP summary '!$A$5:$Q$150,11,FALSE)),0,VLOOKUP($A127,'2022 MAEP summary '!$A$5:$Q$150,11,FALSE))</f>
        <v>5515.8194668844681</v>
      </c>
      <c r="D127" s="109">
        <f>IF(ISNA(VLOOKUP($A127,'2021 MAEP summary '!$A$5:$K$151,7,FALSE)),0,VLOOKUP($A127,'2021 MAEP summary '!$A$5:$K$151,7,FALSE))</f>
        <v>5536.6077058377068</v>
      </c>
      <c r="E127" s="130">
        <f>C127-D127</f>
        <v>-20.788238953238761</v>
      </c>
      <c r="G127" s="109">
        <f>IF(ISNA(VLOOKUP($A127,'2022 MAEP summary '!$A$5:$Q$150,16,FALSE)),0,VLOOKUP($A127,'2022 MAEP summary '!$A$5:$Q$150,16,FALSE))</f>
        <v>4061.7460414810421</v>
      </c>
      <c r="H127" s="109">
        <f>IF(ISNA(VLOOKUP($A127,'2021 MAEP summary '!$A$5:$K$151,10,FALSE)),0,VLOOKUP($A127,'2021 MAEP summary '!$A$5:$K$151,10,FALSE))</f>
        <v>4041.7235955185956</v>
      </c>
      <c r="I127" s="130">
        <f>G127-H127</f>
        <v>20.022445962446454</v>
      </c>
      <c r="J127" s="140" t="s">
        <v>187</v>
      </c>
      <c r="K127" s="109">
        <f>IF(ISNA(VLOOKUP($A127,'FY22 MAEP ADA Amount Only'!$A$5:$Q$150,11,FALSE)),0,VLOOKUP($A127,'FY22 MAEP ADA Amount Only'!$A$5:$Q$150,11,FALSE))</f>
        <v>5515.8194668844681</v>
      </c>
      <c r="L127" s="109">
        <f>IF(ISNA(VLOOKUP($A127,'FY21 MAEP ADA Amount Only'!$A$5:$M$1510,9,FALSE)),0,VLOOKUP($A127,'FY21 MAEP ADA Amount Only'!$A$5:$M$151,9,FALSE))</f>
        <v>5536.6077058377068</v>
      </c>
      <c r="M127" s="130">
        <f t="shared" si="2"/>
        <v>-20.788238953238761</v>
      </c>
      <c r="O127" s="109">
        <f>IF(ISNA(VLOOKUP($A127,'FY22 MAEP ADA Amount Only'!$A$5:$Q$150,16,FALSE)),0,VLOOKUP($A127,'FY22 MAEP ADA Amount Only'!$A$5:$Q$150,16,FALSE))</f>
        <v>4061.7460414810421</v>
      </c>
      <c r="P127" s="109">
        <f>IF(ISNA(VLOOKUP($A127,'FY21 MAEP ADA Amount Only'!$A$5:$M$1510,12,FALSE)),0,VLOOKUP($A127,'FY21 MAEP ADA Amount Only'!$A$5:$M$151,12,FALSE))</f>
        <v>4041.7235955185956</v>
      </c>
      <c r="Q127" s="130">
        <f t="shared" si="3"/>
        <v>20.022445962446454</v>
      </c>
      <c r="R127" s="140" t="s">
        <v>187</v>
      </c>
    </row>
    <row r="128" spans="1:18">
      <c r="A128" s="9">
        <v>6900</v>
      </c>
      <c r="B128" s="21" t="s">
        <v>132</v>
      </c>
      <c r="C128" s="103">
        <f>IF(ISNA(VLOOKUP($A128,'2022 MAEP summary '!$A$5:$Q$150,11,FALSE)),0,VLOOKUP($A128,'2022 MAEP summary '!$A$5:$Q$150,11,FALSE))</f>
        <v>5516.8325294497763</v>
      </c>
      <c r="D128" s="103">
        <f>IF(ISNA(VLOOKUP($A128,'2021 MAEP summary '!$A$5:$K$151,7,FALSE)),0,VLOOKUP($A128,'2021 MAEP summary '!$A$5:$K$151,7,FALSE))</f>
        <v>5448.2705982815978</v>
      </c>
      <c r="E128" s="131">
        <f>C128-D128</f>
        <v>68.561931168178489</v>
      </c>
      <c r="G128" s="103">
        <f>IF(ISNA(VLOOKUP($A128,'2022 MAEP summary '!$A$5:$Q$150,16,FALSE)),0,VLOOKUP($A128,'2022 MAEP summary '!$A$5:$Q$150,16,FALSE))</f>
        <v>4411.9209519182441</v>
      </c>
      <c r="H128" s="103">
        <f>IF(ISNA(VLOOKUP($A128,'2021 MAEP summary '!$A$5:$K$151,10,FALSE)),0,VLOOKUP($A128,'2021 MAEP summary '!$A$5:$K$151,10,FALSE))</f>
        <v>4411.2287740947268</v>
      </c>
      <c r="I128" s="131">
        <f>G128-H128</f>
        <v>0.69217782351734058</v>
      </c>
      <c r="K128" s="123">
        <f>IF(ISNA(VLOOKUP($A128,'FY22 MAEP ADA Amount Only'!$A$5:$Q$150,11,FALSE)),0,VLOOKUP($A128,'FY22 MAEP ADA Amount Only'!$A$5:$Q$150,11,FALSE))</f>
        <v>5516.8325294497763</v>
      </c>
      <c r="L128" s="123">
        <f>IF(ISNA(VLOOKUP($A128,'FY21 MAEP ADA Amount Only'!$A$5:$M$1510,9,FALSE)),0,VLOOKUP($A128,'FY21 MAEP ADA Amount Only'!$A$5:$M$151,9,FALSE))</f>
        <v>5448.2705982815978</v>
      </c>
      <c r="M128" s="134">
        <f t="shared" si="2"/>
        <v>68.561931168178489</v>
      </c>
      <c r="O128" s="123">
        <f>IF(ISNA(VLOOKUP($A128,'FY22 MAEP ADA Amount Only'!$A$5:$Q$150,16,FALSE)),0,VLOOKUP($A128,'FY22 MAEP ADA Amount Only'!$A$5:$Q$150,16,FALSE))</f>
        <v>4411.9209519182441</v>
      </c>
      <c r="P128" s="123">
        <f>IF(ISNA(VLOOKUP($A128,'FY21 MAEP ADA Amount Only'!$A$5:$M$1510,12,FALSE)),0,VLOOKUP($A128,'FY21 MAEP ADA Amount Only'!$A$5:$M$151,12,FALSE))</f>
        <v>4411.2287740947268</v>
      </c>
      <c r="Q128" s="134">
        <f t="shared" si="3"/>
        <v>0.69217782351734058</v>
      </c>
    </row>
    <row r="129" spans="1:18">
      <c r="A129" s="9">
        <v>6920</v>
      </c>
      <c r="B129" s="21" t="s">
        <v>133</v>
      </c>
      <c r="C129" s="103">
        <f>IF(ISNA(VLOOKUP($A129,'2022 MAEP summary '!$A$5:$Q$150,11,FALSE)),0,VLOOKUP($A129,'2022 MAEP summary '!$A$5:$Q$150,11,FALSE))</f>
        <v>5539.8319737587499</v>
      </c>
      <c r="D129" s="103">
        <f>IF(ISNA(VLOOKUP($A129,'2021 MAEP summary '!$A$5:$K$151,7,FALSE)),0,VLOOKUP($A129,'2021 MAEP summary '!$A$5:$K$151,7,FALSE))</f>
        <v>5436.5727364960385</v>
      </c>
      <c r="E129" s="131">
        <f>C129-D129</f>
        <v>103.25923726271139</v>
      </c>
      <c r="G129" s="103">
        <f>IF(ISNA(VLOOKUP($A129,'2022 MAEP summary '!$A$5:$Q$150,16,FALSE)),0,VLOOKUP($A129,'2022 MAEP summary '!$A$5:$Q$150,16,FALSE))</f>
        <v>4223.0060139996749</v>
      </c>
      <c r="H129" s="103">
        <f>IF(ISNA(VLOOKUP($A129,'2021 MAEP summary '!$A$5:$K$151,10,FALSE)),0,VLOOKUP($A129,'2021 MAEP summary '!$A$5:$K$151,10,FALSE))</f>
        <v>4114.4817621724696</v>
      </c>
      <c r="I129" s="131">
        <f>G129-H129</f>
        <v>108.52425182720526</v>
      </c>
      <c r="K129" s="123">
        <f>IF(ISNA(VLOOKUP($A129,'FY22 MAEP ADA Amount Only'!$A$5:$Q$150,11,FALSE)),0,VLOOKUP($A129,'FY22 MAEP ADA Amount Only'!$A$5:$Q$150,11,FALSE))</f>
        <v>5539.8319737587499</v>
      </c>
      <c r="L129" s="123">
        <f>IF(ISNA(VLOOKUP($A129,'FY21 MAEP ADA Amount Only'!$A$5:$M$1510,9,FALSE)),0,VLOOKUP($A129,'FY21 MAEP ADA Amount Only'!$A$5:$M$151,9,FALSE))</f>
        <v>5436.5727364960385</v>
      </c>
      <c r="M129" s="134">
        <f t="shared" si="2"/>
        <v>103.25923726271139</v>
      </c>
      <c r="O129" s="123">
        <f>IF(ISNA(VLOOKUP($A129,'FY22 MAEP ADA Amount Only'!$A$5:$Q$150,16,FALSE)),0,VLOOKUP($A129,'FY22 MAEP ADA Amount Only'!$A$5:$Q$150,16,FALSE))</f>
        <v>4223.0060139996749</v>
      </c>
      <c r="P129" s="123">
        <f>IF(ISNA(VLOOKUP($A129,'FY21 MAEP ADA Amount Only'!$A$5:$M$1510,12,FALSE)),0,VLOOKUP($A129,'FY21 MAEP ADA Amount Only'!$A$5:$M$151,12,FALSE))</f>
        <v>4114.4817621724696</v>
      </c>
      <c r="Q129" s="134">
        <f t="shared" si="3"/>
        <v>108.52425182720526</v>
      </c>
    </row>
    <row r="130" spans="1:18">
      <c r="A130" s="9">
        <v>7011</v>
      </c>
      <c r="B130" s="21" t="s">
        <v>134</v>
      </c>
      <c r="C130" s="103">
        <f>IF(ISNA(VLOOKUP($A130,'2022 MAEP summary '!$A$5:$Q$150,11,FALSE)),0,VLOOKUP($A130,'2022 MAEP summary '!$A$5:$Q$150,11,FALSE))</f>
        <v>5535.4849909083923</v>
      </c>
      <c r="D130" s="103">
        <f>IF(ISNA(VLOOKUP($A130,'2021 MAEP summary '!$A$5:$K$151,7,FALSE)),0,VLOOKUP($A130,'2021 MAEP summary '!$A$5:$K$151,7,FALSE))</f>
        <v>5437.2147215748537</v>
      </c>
      <c r="E130" s="131">
        <f>C130-D130</f>
        <v>98.270269333538636</v>
      </c>
      <c r="G130" s="103">
        <f>IF(ISNA(VLOOKUP($A130,'2022 MAEP summary '!$A$5:$Q$150,16,FALSE)),0,VLOOKUP($A130,'2022 MAEP summary '!$A$5:$Q$150,16,FALSE))</f>
        <v>4710.0479460649985</v>
      </c>
      <c r="H130" s="103">
        <f>IF(ISNA(VLOOKUP($A130,'2021 MAEP summary '!$A$5:$K$151,10,FALSE)),0,VLOOKUP($A130,'2021 MAEP summary '!$A$5:$K$151,10,FALSE))</f>
        <v>4612.6176667434966</v>
      </c>
      <c r="I130" s="131">
        <f>G130-H130</f>
        <v>97.430279321501985</v>
      </c>
      <c r="K130" s="123">
        <f>IF(ISNA(VLOOKUP($A130,'FY22 MAEP ADA Amount Only'!$A$5:$Q$150,11,FALSE)),0,VLOOKUP($A130,'FY22 MAEP ADA Amount Only'!$A$5:$Q$150,11,FALSE))</f>
        <v>5535.4849909083923</v>
      </c>
      <c r="L130" s="123">
        <f>IF(ISNA(VLOOKUP($A130,'FY21 MAEP ADA Amount Only'!$A$5:$M$1510,9,FALSE)),0,VLOOKUP($A130,'FY21 MAEP ADA Amount Only'!$A$5:$M$151,9,FALSE))</f>
        <v>5437.2147215748537</v>
      </c>
      <c r="M130" s="134">
        <f t="shared" si="2"/>
        <v>98.270269333538636</v>
      </c>
      <c r="O130" s="123">
        <f>IF(ISNA(VLOOKUP($A130,'FY22 MAEP ADA Amount Only'!$A$5:$Q$150,16,FALSE)),0,VLOOKUP($A130,'FY22 MAEP ADA Amount Only'!$A$5:$Q$150,16,FALSE))</f>
        <v>4710.0479460649985</v>
      </c>
      <c r="P130" s="123">
        <f>IF(ISNA(VLOOKUP($A130,'FY21 MAEP ADA Amount Only'!$A$5:$M$1510,12,FALSE)),0,VLOOKUP($A130,'FY21 MAEP ADA Amount Only'!$A$5:$M$151,12,FALSE))</f>
        <v>4612.6176667434966</v>
      </c>
      <c r="Q130" s="134">
        <f t="shared" si="3"/>
        <v>97.430279321501985</v>
      </c>
    </row>
    <row r="131" spans="1:18">
      <c r="A131" s="9">
        <v>7012</v>
      </c>
      <c r="B131" s="21" t="s">
        <v>135</v>
      </c>
      <c r="C131" s="103">
        <f>IF(ISNA(VLOOKUP($A131,'2022 MAEP summary '!$A$5:$Q$150,11,FALSE)),0,VLOOKUP($A131,'2022 MAEP summary '!$A$5:$Q$150,11,FALSE))</f>
        <v>5529.4666741354849</v>
      </c>
      <c r="D131" s="103">
        <f>IF(ISNA(VLOOKUP($A131,'2021 MAEP summary '!$A$5:$K$151,7,FALSE)),0,VLOOKUP($A131,'2021 MAEP summary '!$A$5:$K$151,7,FALSE))</f>
        <v>5430.3614834731661</v>
      </c>
      <c r="E131" s="131">
        <f>C131-D131</f>
        <v>99.105190662318819</v>
      </c>
      <c r="G131" s="103">
        <f>IF(ISNA(VLOOKUP($A131,'2022 MAEP summary '!$A$5:$Q$150,16,FALSE)),0,VLOOKUP($A131,'2022 MAEP summary '!$A$5:$Q$150,16,FALSE))</f>
        <v>4702.5785229168232</v>
      </c>
      <c r="H131" s="103">
        <f>IF(ISNA(VLOOKUP($A131,'2021 MAEP summary '!$A$5:$K$151,10,FALSE)),0,VLOOKUP($A131,'2021 MAEP summary '!$A$5:$K$151,10,FALSE))</f>
        <v>4609.4803370511445</v>
      </c>
      <c r="I131" s="131">
        <f>G131-H131</f>
        <v>93.098185865678715</v>
      </c>
      <c r="K131" s="123">
        <f>IF(ISNA(VLOOKUP($A131,'FY22 MAEP ADA Amount Only'!$A$5:$Q$150,11,FALSE)),0,VLOOKUP($A131,'FY22 MAEP ADA Amount Only'!$A$5:$Q$150,11,FALSE))</f>
        <v>5529.4666741354849</v>
      </c>
      <c r="L131" s="123">
        <f>IF(ISNA(VLOOKUP($A131,'FY21 MAEP ADA Amount Only'!$A$5:$M$1510,9,FALSE)),0,VLOOKUP($A131,'FY21 MAEP ADA Amount Only'!$A$5:$M$151,9,FALSE))</f>
        <v>5430.3614834731661</v>
      </c>
      <c r="M131" s="134">
        <f t="shared" si="2"/>
        <v>99.105190662318819</v>
      </c>
      <c r="O131" s="123">
        <f>IF(ISNA(VLOOKUP($A131,'FY22 MAEP ADA Amount Only'!$A$5:$Q$150,16,FALSE)),0,VLOOKUP($A131,'FY22 MAEP ADA Amount Only'!$A$5:$Q$150,16,FALSE))</f>
        <v>4702.5785229168232</v>
      </c>
      <c r="P131" s="123">
        <f>IF(ISNA(VLOOKUP($A131,'FY21 MAEP ADA Amount Only'!$A$5:$M$1510,12,FALSE)),0,VLOOKUP($A131,'FY21 MAEP ADA Amount Only'!$A$5:$M$151,12,FALSE))</f>
        <v>4609.4803370511445</v>
      </c>
      <c r="Q131" s="134">
        <f t="shared" si="3"/>
        <v>93.098185865678715</v>
      </c>
    </row>
    <row r="132" spans="1:18">
      <c r="A132" s="9">
        <v>7100</v>
      </c>
      <c r="B132" s="21" t="s">
        <v>136</v>
      </c>
      <c r="C132" s="103">
        <f>IF(ISNA(VLOOKUP($A132,'2022 MAEP summary '!$A$5:$Q$150,11,FALSE)),0,VLOOKUP($A132,'2022 MAEP summary '!$A$5:$Q$150,11,FALSE))</f>
        <v>5522.2183728243417</v>
      </c>
      <c r="D132" s="103">
        <f>IF(ISNA(VLOOKUP($A132,'2021 MAEP summary '!$A$5:$K$151,7,FALSE)),0,VLOOKUP($A132,'2021 MAEP summary '!$A$5:$K$151,7,FALSE))</f>
        <v>5403.1650501169825</v>
      </c>
      <c r="E132" s="131">
        <f>C132-D132</f>
        <v>119.05332270735926</v>
      </c>
      <c r="G132" s="103">
        <f>IF(ISNA(VLOOKUP($A132,'2022 MAEP summary '!$A$5:$Q$150,16,FALSE)),0,VLOOKUP($A132,'2022 MAEP summary '!$A$5:$Q$150,16,FALSE))</f>
        <v>4183.3701282664097</v>
      </c>
      <c r="H132" s="103">
        <f>IF(ISNA(VLOOKUP($A132,'2021 MAEP summary '!$A$5:$K$151,10,FALSE)),0,VLOOKUP($A132,'2021 MAEP summary '!$A$5:$K$151,10,FALSE))</f>
        <v>4081.2024535218461</v>
      </c>
      <c r="I132" s="131">
        <f>G132-H132</f>
        <v>102.16767474456356</v>
      </c>
      <c r="K132" s="123">
        <f>IF(ISNA(VLOOKUP($A132,'FY22 MAEP ADA Amount Only'!$A$5:$Q$150,11,FALSE)),0,VLOOKUP($A132,'FY22 MAEP ADA Amount Only'!$A$5:$Q$150,11,FALSE))</f>
        <v>5522.2183728243417</v>
      </c>
      <c r="L132" s="123">
        <f>IF(ISNA(VLOOKUP($A132,'FY21 MAEP ADA Amount Only'!$A$5:$M$1510,9,FALSE)),0,VLOOKUP($A132,'FY21 MAEP ADA Amount Only'!$A$5:$M$151,9,FALSE))</f>
        <v>5403.1650501169825</v>
      </c>
      <c r="M132" s="134">
        <f t="shared" ref="M132:M149" si="4">K132-L132</f>
        <v>119.05332270735926</v>
      </c>
      <c r="O132" s="123">
        <f>IF(ISNA(VLOOKUP($A132,'FY22 MAEP ADA Amount Only'!$A$5:$Q$150,16,FALSE)),0,VLOOKUP($A132,'FY22 MAEP ADA Amount Only'!$A$5:$Q$150,16,FALSE))</f>
        <v>4183.3701282664097</v>
      </c>
      <c r="P132" s="123">
        <f>IF(ISNA(VLOOKUP($A132,'FY21 MAEP ADA Amount Only'!$A$5:$M$1510,12,FALSE)),0,VLOOKUP($A132,'FY21 MAEP ADA Amount Only'!$A$5:$M$151,12,FALSE))</f>
        <v>4081.2024535218461</v>
      </c>
      <c r="Q132" s="134">
        <f t="shared" ref="Q132:Q149" si="5">O132-P132</f>
        <v>102.16767474456356</v>
      </c>
    </row>
    <row r="133" spans="1:18" s="110" customFormat="1">
      <c r="A133" s="107">
        <v>7200</v>
      </c>
      <c r="B133" s="108" t="s">
        <v>137</v>
      </c>
      <c r="C133" s="109">
        <f>IF(ISNA(VLOOKUP($A133,'2022 MAEP summary '!$A$5:$Q$150,11,FALSE)),0,VLOOKUP($A133,'2022 MAEP summary '!$A$5:$Q$150,11,FALSE))</f>
        <v>5541.6636069385613</v>
      </c>
      <c r="D133" s="109">
        <f>IF(ISNA(VLOOKUP($A133,'2021 MAEP summary '!$A$5:$K$151,7,FALSE)),0,VLOOKUP($A133,'2021 MAEP summary '!$A$5:$K$151,7,FALSE))</f>
        <v>5559.9004015954979</v>
      </c>
      <c r="E133" s="130">
        <f>C133-D133</f>
        <v>-18.236794656936581</v>
      </c>
      <c r="G133" s="109">
        <f>IF(ISNA(VLOOKUP($A133,'2022 MAEP summary '!$A$5:$Q$150,16,FALSE)),0,VLOOKUP($A133,'2022 MAEP summary '!$A$5:$Q$150,16,FALSE))</f>
        <v>4098.4628899539293</v>
      </c>
      <c r="H133" s="109">
        <f>IF(ISNA(VLOOKUP($A133,'2021 MAEP summary '!$A$5:$K$151,10,FALSE)),0,VLOOKUP($A133,'2021 MAEP summary '!$A$5:$K$151,10,FALSE))</f>
        <v>4058.7271593951955</v>
      </c>
      <c r="I133" s="130">
        <f>G133-H133</f>
        <v>39.735730558733849</v>
      </c>
      <c r="J133" s="140" t="s">
        <v>187</v>
      </c>
      <c r="K133" s="109">
        <f>IF(ISNA(VLOOKUP($A133,'FY22 MAEP ADA Amount Only'!$A$5:$Q$150,11,FALSE)),0,VLOOKUP($A133,'FY22 MAEP ADA Amount Only'!$A$5:$Q$150,11,FALSE))</f>
        <v>5541.6636069385613</v>
      </c>
      <c r="L133" s="109">
        <f>IF(ISNA(VLOOKUP($A133,'FY21 MAEP ADA Amount Only'!$A$5:$M$1510,9,FALSE)),0,VLOOKUP($A133,'FY21 MAEP ADA Amount Only'!$A$5:$M$151,9,FALSE))</f>
        <v>5559.9004015954979</v>
      </c>
      <c r="M133" s="130">
        <f t="shared" si="4"/>
        <v>-18.236794656936581</v>
      </c>
      <c r="O133" s="109">
        <f>IF(ISNA(VLOOKUP($A133,'FY22 MAEP ADA Amount Only'!$A$5:$Q$150,16,FALSE)),0,VLOOKUP($A133,'FY22 MAEP ADA Amount Only'!$A$5:$Q$150,16,FALSE))</f>
        <v>4098.4628899539293</v>
      </c>
      <c r="P133" s="109">
        <f>IF(ISNA(VLOOKUP($A133,'FY21 MAEP ADA Amount Only'!$A$5:$M$1510,12,FALSE)),0,VLOOKUP($A133,'FY21 MAEP ADA Amount Only'!$A$5:$M$151,12,FALSE))</f>
        <v>4058.7271593951955</v>
      </c>
      <c r="Q133" s="130">
        <f t="shared" si="5"/>
        <v>39.735730558733849</v>
      </c>
      <c r="R133" s="140" t="s">
        <v>187</v>
      </c>
    </row>
    <row r="134" spans="1:18">
      <c r="A134" s="9">
        <v>7300</v>
      </c>
      <c r="B134" s="21" t="s">
        <v>138</v>
      </c>
      <c r="C134" s="103">
        <f>IF(ISNA(VLOOKUP($A134,'2022 MAEP summary '!$A$5:$Q$150,11,FALSE)),0,VLOOKUP($A134,'2022 MAEP summary '!$A$5:$Q$150,11,FALSE))</f>
        <v>5536.0528732865268</v>
      </c>
      <c r="D134" s="103">
        <f>IF(ISNA(VLOOKUP($A134,'2021 MAEP summary '!$A$5:$K$151,7,FALSE)),0,VLOOKUP($A134,'2021 MAEP summary '!$A$5:$K$151,7,FALSE))</f>
        <v>5394.4246396968683</v>
      </c>
      <c r="E134" s="131">
        <f>C134-D134</f>
        <v>141.62823358965852</v>
      </c>
      <c r="G134" s="103">
        <f>IF(ISNA(VLOOKUP($A134,'2022 MAEP summary '!$A$5:$Q$150,16,FALSE)),0,VLOOKUP($A134,'2022 MAEP summary '!$A$5:$Q$150,16,FALSE))</f>
        <v>4745.3968580185001</v>
      </c>
      <c r="H134" s="103">
        <f>IF(ISNA(VLOOKUP($A134,'2021 MAEP summary '!$A$5:$K$151,10,FALSE)),0,VLOOKUP($A134,'2021 MAEP summary '!$A$5:$K$151,10,FALSE))</f>
        <v>4625.4857293733048</v>
      </c>
      <c r="I134" s="131">
        <f>G134-H134</f>
        <v>119.91112864519528</v>
      </c>
      <c r="K134" s="123">
        <f>IF(ISNA(VLOOKUP($A134,'FY22 MAEP ADA Amount Only'!$A$5:$Q$150,11,FALSE)),0,VLOOKUP($A134,'FY22 MAEP ADA Amount Only'!$A$5:$Q$150,11,FALSE))</f>
        <v>5536.0528732865268</v>
      </c>
      <c r="L134" s="123">
        <f>IF(ISNA(VLOOKUP($A134,'FY21 MAEP ADA Amount Only'!$A$5:$M$1510,9,FALSE)),0,VLOOKUP($A134,'FY21 MAEP ADA Amount Only'!$A$5:$M$151,9,FALSE))</f>
        <v>5394.4246396968683</v>
      </c>
      <c r="M134" s="134">
        <f t="shared" si="4"/>
        <v>141.62823358965852</v>
      </c>
      <c r="O134" s="123">
        <f>IF(ISNA(VLOOKUP($A134,'FY22 MAEP ADA Amount Only'!$A$5:$Q$150,16,FALSE)),0,VLOOKUP($A134,'FY22 MAEP ADA Amount Only'!$A$5:$Q$150,16,FALSE))</f>
        <v>4745.3968580185001</v>
      </c>
      <c r="P134" s="123">
        <f>IF(ISNA(VLOOKUP($A134,'FY21 MAEP ADA Amount Only'!$A$5:$M$1510,12,FALSE)),0,VLOOKUP($A134,'FY21 MAEP ADA Amount Only'!$A$5:$M$151,12,FALSE))</f>
        <v>4625.4857293733048</v>
      </c>
      <c r="Q134" s="134">
        <f t="shared" si="5"/>
        <v>119.91112864519528</v>
      </c>
    </row>
    <row r="135" spans="1:18">
      <c r="A135" s="9">
        <v>7320</v>
      </c>
      <c r="B135" s="21" t="s">
        <v>139</v>
      </c>
      <c r="C135" s="103">
        <f>IF(ISNA(VLOOKUP($A135,'2022 MAEP summary '!$A$5:$Q$150,11,FALSE)),0,VLOOKUP($A135,'2022 MAEP summary '!$A$5:$Q$150,11,FALSE))</f>
        <v>5526.636643464888</v>
      </c>
      <c r="D135" s="103">
        <f>IF(ISNA(VLOOKUP($A135,'2021 MAEP summary '!$A$5:$K$151,7,FALSE)),0,VLOOKUP($A135,'2021 MAEP summary '!$A$5:$K$151,7,FALSE))</f>
        <v>5427.4032029939281</v>
      </c>
      <c r="E135" s="131">
        <f>C135-D135</f>
        <v>99.233440470959977</v>
      </c>
      <c r="G135" s="103">
        <f>IF(ISNA(VLOOKUP($A135,'2022 MAEP summary '!$A$5:$Q$150,16,FALSE)),0,VLOOKUP($A135,'2022 MAEP summary '!$A$5:$Q$150,16,FALSE))</f>
        <v>4412.1901983302714</v>
      </c>
      <c r="H135" s="103">
        <f>IF(ISNA(VLOOKUP($A135,'2021 MAEP summary '!$A$5:$K$151,10,FALSE)),0,VLOOKUP($A135,'2021 MAEP summary '!$A$5:$K$151,10,FALSE))</f>
        <v>4361.4347677159067</v>
      </c>
      <c r="I135" s="131">
        <f>G135-H135</f>
        <v>50.755430614364741</v>
      </c>
      <c r="K135" s="123">
        <f>IF(ISNA(VLOOKUP($A135,'FY22 MAEP ADA Amount Only'!$A$5:$Q$150,11,FALSE)),0,VLOOKUP($A135,'FY22 MAEP ADA Amount Only'!$A$5:$Q$150,11,FALSE))</f>
        <v>5526.636643464888</v>
      </c>
      <c r="L135" s="123">
        <f>IF(ISNA(VLOOKUP($A135,'FY21 MAEP ADA Amount Only'!$A$5:$M$1510,9,FALSE)),0,VLOOKUP($A135,'FY21 MAEP ADA Amount Only'!$A$5:$M$151,9,FALSE))</f>
        <v>5427.4032029939281</v>
      </c>
      <c r="M135" s="134">
        <f t="shared" si="4"/>
        <v>99.233440470959977</v>
      </c>
      <c r="O135" s="123">
        <f>IF(ISNA(VLOOKUP($A135,'FY22 MAEP ADA Amount Only'!$A$5:$Q$150,16,FALSE)),0,VLOOKUP($A135,'FY22 MAEP ADA Amount Only'!$A$5:$Q$150,16,FALSE))</f>
        <v>4412.1901983302714</v>
      </c>
      <c r="P135" s="123">
        <f>IF(ISNA(VLOOKUP($A135,'FY21 MAEP ADA Amount Only'!$A$5:$M$1510,12,FALSE)),0,VLOOKUP($A135,'FY21 MAEP ADA Amount Only'!$A$5:$M$151,12,FALSE))</f>
        <v>4361.4347677159067</v>
      </c>
      <c r="Q135" s="134">
        <f t="shared" si="5"/>
        <v>50.755430614364741</v>
      </c>
    </row>
    <row r="136" spans="1:18" s="110" customFormat="1">
      <c r="A136" s="107">
        <v>7400</v>
      </c>
      <c r="B136" s="108" t="s">
        <v>140</v>
      </c>
      <c r="C136" s="109">
        <f>IF(ISNA(VLOOKUP($A136,'2022 MAEP summary '!$A$5:$Q$150,11,FALSE)),0,VLOOKUP($A136,'2022 MAEP summary '!$A$5:$Q$150,11,FALSE))</f>
        <v>5518.1365412932328</v>
      </c>
      <c r="D136" s="109">
        <f>IF(ISNA(VLOOKUP($A136,'2021 MAEP summary '!$A$5:$K$151,7,FALSE)),0,VLOOKUP($A136,'2021 MAEP summary '!$A$5:$K$151,7,FALSE))</f>
        <v>5540.3184778345867</v>
      </c>
      <c r="E136" s="130">
        <f>C136-D136</f>
        <v>-22.181936541353934</v>
      </c>
      <c r="G136" s="109">
        <f>IF(ISNA(VLOOKUP($A136,'2022 MAEP summary '!$A$5:$Q$150,16,FALSE)),0,VLOOKUP($A136,'2022 MAEP summary '!$A$5:$Q$150,16,FALSE))</f>
        <v>4109.9117826766924</v>
      </c>
      <c r="H136" s="109">
        <f>IF(ISNA(VLOOKUP($A136,'2021 MAEP summary '!$A$5:$K$151,10,FALSE)),0,VLOOKUP($A136,'2021 MAEP summary '!$A$5:$K$151,10,FALSE))</f>
        <v>4112.6473508571426</v>
      </c>
      <c r="I136" s="130">
        <f>G136-H136</f>
        <v>-2.7355681804501728</v>
      </c>
      <c r="J136" s="140" t="s">
        <v>188</v>
      </c>
      <c r="K136" s="109">
        <f>IF(ISNA(VLOOKUP($A136,'FY22 MAEP ADA Amount Only'!$A$5:$Q$150,11,FALSE)),0,VLOOKUP($A136,'FY22 MAEP ADA Amount Only'!$A$5:$Q$150,11,FALSE))</f>
        <v>5518.1365412932328</v>
      </c>
      <c r="L136" s="109">
        <f>IF(ISNA(VLOOKUP($A136,'FY21 MAEP ADA Amount Only'!$A$5:$M$1510,9,FALSE)),0,VLOOKUP($A136,'FY21 MAEP ADA Amount Only'!$A$5:$M$151,9,FALSE))</f>
        <v>5540.3184778345867</v>
      </c>
      <c r="M136" s="130">
        <f t="shared" si="4"/>
        <v>-22.181936541353934</v>
      </c>
      <c r="O136" s="109">
        <f>IF(ISNA(VLOOKUP($A136,'FY22 MAEP ADA Amount Only'!$A$5:$Q$150,16,FALSE)),0,VLOOKUP($A136,'FY22 MAEP ADA Amount Only'!$A$5:$Q$150,16,FALSE))</f>
        <v>4109.9117826766924</v>
      </c>
      <c r="P136" s="109">
        <f>IF(ISNA(VLOOKUP($A136,'FY21 MAEP ADA Amount Only'!$A$5:$M$1510,12,FALSE)),0,VLOOKUP($A136,'FY21 MAEP ADA Amount Only'!$A$5:$M$151,12,FALSE))</f>
        <v>4112.6473508571426</v>
      </c>
      <c r="Q136" s="130">
        <f t="shared" si="5"/>
        <v>-2.7355681804501728</v>
      </c>
      <c r="R136" s="140" t="s">
        <v>188</v>
      </c>
    </row>
    <row r="137" spans="1:18" s="110" customFormat="1">
      <c r="A137" s="107">
        <v>7500</v>
      </c>
      <c r="B137" s="108" t="s">
        <v>141</v>
      </c>
      <c r="C137" s="109">
        <f>IF(ISNA(VLOOKUP($A137,'2022 MAEP summary '!$A$5:$Q$150,11,FALSE)),0,VLOOKUP($A137,'2022 MAEP summary '!$A$5:$Q$150,11,FALSE))</f>
        <v>5535.753164491095</v>
      </c>
      <c r="D137" s="109">
        <f>IF(ISNA(VLOOKUP($A137,'2021 MAEP summary '!$A$5:$K$151,7,FALSE)),0,VLOOKUP($A137,'2021 MAEP summary '!$A$5:$K$151,7,FALSE))</f>
        <v>5549.104120796289</v>
      </c>
      <c r="E137" s="130">
        <f>C137-D137</f>
        <v>-13.350956305193904</v>
      </c>
      <c r="G137" s="109">
        <f>IF(ISNA(VLOOKUP($A137,'2022 MAEP summary '!$A$5:$Q$150,16,FALSE)),0,VLOOKUP($A137,'2022 MAEP summary '!$A$5:$Q$150,16,FALSE))</f>
        <v>4077.1776792393925</v>
      </c>
      <c r="H137" s="109">
        <f>IF(ISNA(VLOOKUP($A137,'2021 MAEP summary '!$A$5:$K$151,10,FALSE)),0,VLOOKUP($A137,'2021 MAEP summary '!$A$5:$K$151,10,FALSE))</f>
        <v>4050.8459639618209</v>
      </c>
      <c r="I137" s="130">
        <f>G137-H137</f>
        <v>26.331715277571675</v>
      </c>
      <c r="J137" s="140" t="s">
        <v>187</v>
      </c>
      <c r="K137" s="109">
        <f>IF(ISNA(VLOOKUP($A137,'FY22 MAEP ADA Amount Only'!$A$5:$Q$150,11,FALSE)),0,VLOOKUP($A137,'FY22 MAEP ADA Amount Only'!$A$5:$Q$150,11,FALSE))</f>
        <v>5535.753164491095</v>
      </c>
      <c r="L137" s="109">
        <f>IF(ISNA(VLOOKUP($A137,'FY21 MAEP ADA Amount Only'!$A$5:$M$1510,9,FALSE)),0,VLOOKUP($A137,'FY21 MAEP ADA Amount Only'!$A$5:$M$151,9,FALSE))</f>
        <v>5549.104120796289</v>
      </c>
      <c r="M137" s="130">
        <f t="shared" si="4"/>
        <v>-13.350956305193904</v>
      </c>
      <c r="O137" s="109">
        <f>IF(ISNA(VLOOKUP($A137,'FY22 MAEP ADA Amount Only'!$A$5:$Q$150,16,FALSE)),0,VLOOKUP($A137,'FY22 MAEP ADA Amount Only'!$A$5:$Q$150,16,FALSE))</f>
        <v>4077.1776792393925</v>
      </c>
      <c r="P137" s="109">
        <f>IF(ISNA(VLOOKUP($A137,'FY21 MAEP ADA Amount Only'!$A$5:$M$1510,12,FALSE)),0,VLOOKUP($A137,'FY21 MAEP ADA Amount Only'!$A$5:$M$151,12,FALSE))</f>
        <v>4050.8459639618209</v>
      </c>
      <c r="Q137" s="130">
        <f t="shared" si="5"/>
        <v>26.331715277571675</v>
      </c>
      <c r="R137" s="140" t="s">
        <v>187</v>
      </c>
    </row>
    <row r="138" spans="1:18" s="110" customFormat="1">
      <c r="A138" s="107">
        <v>7611</v>
      </c>
      <c r="B138" s="108" t="s">
        <v>142</v>
      </c>
      <c r="C138" s="109">
        <f>IF(ISNA(VLOOKUP($A138,'2022 MAEP summary '!$A$5:$Q$150,11,FALSE)),0,VLOOKUP($A138,'2022 MAEP summary '!$A$5:$Q$150,11,FALSE))</f>
        <v>5534.6358005417878</v>
      </c>
      <c r="D138" s="109">
        <f>IF(ISNA(VLOOKUP($A138,'2021 MAEP summary '!$A$5:$K$151,7,FALSE)),0,VLOOKUP($A138,'2021 MAEP summary '!$A$5:$K$151,7,FALSE))</f>
        <v>5554.4658442861437</v>
      </c>
      <c r="E138" s="130">
        <f>C138-D138</f>
        <v>-19.830043744355862</v>
      </c>
      <c r="G138" s="109">
        <f>IF(ISNA(VLOOKUP($A138,'2022 MAEP summary '!$A$5:$Q$150,16,FALSE)),0,VLOOKUP($A138,'2022 MAEP summary '!$A$5:$Q$150,16,FALSE))</f>
        <v>4047.542401324371</v>
      </c>
      <c r="H138" s="109">
        <f>IF(ISNA(VLOOKUP($A138,'2021 MAEP summary '!$A$5:$K$151,10,FALSE)),0,VLOOKUP($A138,'2021 MAEP summary '!$A$5:$K$151,10,FALSE))</f>
        <v>4054.759433329989</v>
      </c>
      <c r="I138" s="130">
        <f>G138-H138</f>
        <v>-7.2170320056179662</v>
      </c>
      <c r="J138" s="140" t="s">
        <v>188</v>
      </c>
      <c r="K138" s="109">
        <f>IF(ISNA(VLOOKUP($A138,'FY22 MAEP ADA Amount Only'!$A$5:$Q$150,11,FALSE)),0,VLOOKUP($A138,'FY22 MAEP ADA Amount Only'!$A$5:$Q$150,11,FALSE))</f>
        <v>5534.6358005417878</v>
      </c>
      <c r="L138" s="109">
        <f>IF(ISNA(VLOOKUP($A138,'FY21 MAEP ADA Amount Only'!$A$5:$M$1510,9,FALSE)),0,VLOOKUP($A138,'FY21 MAEP ADA Amount Only'!$A$5:$M$151,9,FALSE))</f>
        <v>5554.4658442861437</v>
      </c>
      <c r="M138" s="130">
        <f t="shared" si="4"/>
        <v>-19.830043744355862</v>
      </c>
      <c r="O138" s="109">
        <f>IF(ISNA(VLOOKUP($A138,'FY22 MAEP ADA Amount Only'!$A$5:$Q$150,16,FALSE)),0,VLOOKUP($A138,'FY22 MAEP ADA Amount Only'!$A$5:$Q$150,16,FALSE))</f>
        <v>4047.542401324371</v>
      </c>
      <c r="P138" s="109">
        <f>IF(ISNA(VLOOKUP($A138,'FY21 MAEP ADA Amount Only'!$A$5:$M$1510,12,FALSE)),0,VLOOKUP($A138,'FY21 MAEP ADA Amount Only'!$A$5:$M$151,12,FALSE))</f>
        <v>4054.759433329989</v>
      </c>
      <c r="Q138" s="130">
        <f t="shared" si="5"/>
        <v>-7.2170320056179662</v>
      </c>
      <c r="R138" s="140" t="s">
        <v>188</v>
      </c>
    </row>
    <row r="139" spans="1:18" s="110" customFormat="1">
      <c r="A139" s="107">
        <v>7612</v>
      </c>
      <c r="B139" s="108" t="s">
        <v>143</v>
      </c>
      <c r="C139" s="109">
        <f>IF(ISNA(VLOOKUP($A139,'2022 MAEP summary '!$A$5:$Q$150,11,FALSE)),0,VLOOKUP($A139,'2022 MAEP summary '!$A$5:$Q$150,11,FALSE))</f>
        <v>5540.4490410664384</v>
      </c>
      <c r="D139" s="109">
        <f>IF(ISNA(VLOOKUP($A139,'2021 MAEP summary '!$A$5:$K$151,7,FALSE)),0,VLOOKUP($A139,'2021 MAEP summary '!$A$5:$K$151,7,FALSE))</f>
        <v>5549.5869633770517</v>
      </c>
      <c r="E139" s="130">
        <f>C139-D139</f>
        <v>-9.1379223106132486</v>
      </c>
      <c r="G139" s="109">
        <f>IF(ISNA(VLOOKUP($A139,'2022 MAEP summary '!$A$5:$Q$150,16,FALSE)),0,VLOOKUP($A139,'2022 MAEP summary '!$A$5:$Q$150,16,FALSE))</f>
        <v>4052.6191864115249</v>
      </c>
      <c r="H139" s="109">
        <f>IF(ISNA(VLOOKUP($A139,'2021 MAEP summary '!$A$5:$K$151,10,FALSE)),0,VLOOKUP($A139,'2021 MAEP summary '!$A$5:$K$151,10,FALSE))</f>
        <v>4051.1978373109723</v>
      </c>
      <c r="I139" s="130">
        <f>G139-H139</f>
        <v>1.4213491005525611</v>
      </c>
      <c r="J139" s="140" t="s">
        <v>187</v>
      </c>
      <c r="K139" s="109">
        <f>IF(ISNA(VLOOKUP($A139,'FY22 MAEP ADA Amount Only'!$A$5:$Q$150,11,FALSE)),0,VLOOKUP($A139,'FY22 MAEP ADA Amount Only'!$A$5:$Q$150,11,FALSE))</f>
        <v>5540.4490410664384</v>
      </c>
      <c r="L139" s="109">
        <f>IF(ISNA(VLOOKUP($A139,'FY21 MAEP ADA Amount Only'!$A$5:$M$1510,9,FALSE)),0,VLOOKUP($A139,'FY21 MAEP ADA Amount Only'!$A$5:$M$151,9,FALSE))</f>
        <v>5549.5869633770517</v>
      </c>
      <c r="M139" s="130">
        <f t="shared" si="4"/>
        <v>-9.1379223106132486</v>
      </c>
      <c r="O139" s="109">
        <f>IF(ISNA(VLOOKUP($A139,'FY22 MAEP ADA Amount Only'!$A$5:$Q$150,16,FALSE)),0,VLOOKUP($A139,'FY22 MAEP ADA Amount Only'!$A$5:$Q$150,16,FALSE))</f>
        <v>4052.6191864115249</v>
      </c>
      <c r="P139" s="109">
        <f>IF(ISNA(VLOOKUP($A139,'FY21 MAEP ADA Amount Only'!$A$5:$M$1510,12,FALSE)),0,VLOOKUP($A139,'FY21 MAEP ADA Amount Only'!$A$5:$M$151,12,FALSE))</f>
        <v>4051.1978373109723</v>
      </c>
      <c r="Q139" s="130">
        <f t="shared" si="5"/>
        <v>1.4213491005525611</v>
      </c>
      <c r="R139" s="140" t="s">
        <v>187</v>
      </c>
    </row>
    <row r="140" spans="1:18" s="110" customFormat="1">
      <c r="A140" s="107">
        <v>7613</v>
      </c>
      <c r="B140" s="108" t="s">
        <v>144</v>
      </c>
      <c r="C140" s="109">
        <f>IF(ISNA(VLOOKUP($A140,'2022 MAEP summary '!$A$5:$Q$150,11,FALSE)),0,VLOOKUP($A140,'2022 MAEP summary '!$A$5:$Q$150,11,FALSE))</f>
        <v>5510.2250716084673</v>
      </c>
      <c r="D140" s="109">
        <f>IF(ISNA(VLOOKUP($A140,'2021 MAEP summary '!$A$5:$K$151,7,FALSE)),0,VLOOKUP($A140,'2021 MAEP summary '!$A$5:$K$151,7,FALSE))</f>
        <v>5545.8958257882687</v>
      </c>
      <c r="E140" s="130">
        <f>C140-D140</f>
        <v>-35.670754179801406</v>
      </c>
      <c r="G140" s="109">
        <f>IF(ISNA(VLOOKUP($A140,'2022 MAEP summary '!$A$5:$Q$150,16,FALSE)),0,VLOOKUP($A140,'2022 MAEP summary '!$A$5:$Q$150,16,FALSE))</f>
        <v>4129.589627059644</v>
      </c>
      <c r="H140" s="109">
        <f>IF(ISNA(VLOOKUP($A140,'2021 MAEP summary '!$A$5:$K$151,10,FALSE)),0,VLOOKUP($A140,'2021 MAEP summary '!$A$5:$K$151,10,FALSE))</f>
        <v>4048.5040463250589</v>
      </c>
      <c r="I140" s="130">
        <f>G140-H140</f>
        <v>81.085580734585164</v>
      </c>
      <c r="J140" s="140" t="s">
        <v>187</v>
      </c>
      <c r="K140" s="109">
        <f>IF(ISNA(VLOOKUP($A140,'FY22 MAEP ADA Amount Only'!$A$5:$Q$150,11,FALSE)),0,VLOOKUP($A140,'FY22 MAEP ADA Amount Only'!$A$5:$Q$150,11,FALSE))</f>
        <v>5510.2250716084673</v>
      </c>
      <c r="L140" s="109">
        <f>IF(ISNA(VLOOKUP($A140,'FY21 MAEP ADA Amount Only'!$A$5:$M$1510,9,FALSE)),0,VLOOKUP($A140,'FY21 MAEP ADA Amount Only'!$A$5:$M$151,9,FALSE))</f>
        <v>5545.8958257882687</v>
      </c>
      <c r="M140" s="130">
        <f t="shared" si="4"/>
        <v>-35.670754179801406</v>
      </c>
      <c r="O140" s="109">
        <f>IF(ISNA(VLOOKUP($A140,'FY22 MAEP ADA Amount Only'!$A$5:$Q$150,16,FALSE)),0,VLOOKUP($A140,'FY22 MAEP ADA Amount Only'!$A$5:$Q$150,16,FALSE))</f>
        <v>4129.589627059644</v>
      </c>
      <c r="P140" s="109">
        <f>IF(ISNA(VLOOKUP($A140,'FY21 MAEP ADA Amount Only'!$A$5:$M$1510,12,FALSE)),0,VLOOKUP($A140,'FY21 MAEP ADA Amount Only'!$A$5:$M$151,12,FALSE))</f>
        <v>4048.5040463250589</v>
      </c>
      <c r="Q140" s="130">
        <f t="shared" si="5"/>
        <v>81.085580734585164</v>
      </c>
      <c r="R140" s="140" t="s">
        <v>187</v>
      </c>
    </row>
    <row r="141" spans="1:18" s="110" customFormat="1">
      <c r="A141" s="111">
        <v>7620</v>
      </c>
      <c r="B141" s="112" t="s">
        <v>145</v>
      </c>
      <c r="C141" s="109">
        <f>IF(ISNA(VLOOKUP($A141,'2022 MAEP summary '!$A$5:$Q$150,11,FALSE)),0,VLOOKUP($A141,'2022 MAEP summary '!$A$5:$Q$150,11,FALSE))</f>
        <v>5524.6785764255765</v>
      </c>
      <c r="D141" s="109">
        <f>IF(ISNA(VLOOKUP($A141,'2021 MAEP summary '!$A$5:$K$151,7,FALSE)),0,VLOOKUP($A141,'2021 MAEP summary '!$A$5:$K$151,7,FALSE))</f>
        <v>5551.4636551617414</v>
      </c>
      <c r="E141" s="130">
        <f>C141-D141</f>
        <v>-26.785078736164905</v>
      </c>
      <c r="G141" s="109">
        <f>IF(ISNA(VLOOKUP($A141,'2022 MAEP summary '!$A$5:$Q$150,16,FALSE)),0,VLOOKUP($A141,'2022 MAEP summary '!$A$5:$Q$150,16,FALSE))</f>
        <v>4362.0515919059972</v>
      </c>
      <c r="H141" s="109">
        <f>IF(ISNA(VLOOKUP($A141,'2021 MAEP summary '!$A$5:$K$151,10,FALSE)),0,VLOOKUP($A141,'2021 MAEP summary '!$A$5:$K$151,10,FALSE))</f>
        <v>4349.2397477561126</v>
      </c>
      <c r="I141" s="130">
        <f>G141-H141</f>
        <v>12.811844149884564</v>
      </c>
      <c r="J141" s="140" t="s">
        <v>187</v>
      </c>
      <c r="K141" s="109">
        <f>IF(ISNA(VLOOKUP($A141,'FY22 MAEP ADA Amount Only'!$A$5:$Q$150,11,FALSE)),0,VLOOKUP($A141,'FY22 MAEP ADA Amount Only'!$A$5:$Q$150,11,FALSE))</f>
        <v>5524.6785764255765</v>
      </c>
      <c r="L141" s="109">
        <f>IF(ISNA(VLOOKUP($A141,'FY21 MAEP ADA Amount Only'!$A$5:$M$1510,9,FALSE)),0,VLOOKUP($A141,'FY21 MAEP ADA Amount Only'!$A$5:$M$151,9,FALSE))</f>
        <v>5551.4636551617414</v>
      </c>
      <c r="M141" s="130">
        <f t="shared" si="4"/>
        <v>-26.785078736164905</v>
      </c>
      <c r="O141" s="109">
        <f>IF(ISNA(VLOOKUP($A141,'FY22 MAEP ADA Amount Only'!$A$5:$Q$150,16,FALSE)),0,VLOOKUP($A141,'FY22 MAEP ADA Amount Only'!$A$5:$Q$150,16,FALSE))</f>
        <v>4362.0515919059972</v>
      </c>
      <c r="P141" s="109">
        <f>IF(ISNA(VLOOKUP($A141,'FY21 MAEP ADA Amount Only'!$A$5:$M$1510,12,FALSE)),0,VLOOKUP($A141,'FY21 MAEP ADA Amount Only'!$A$5:$M$151,12,FALSE))</f>
        <v>4349.2397477561126</v>
      </c>
      <c r="Q141" s="130">
        <f t="shared" si="5"/>
        <v>12.811844149884564</v>
      </c>
      <c r="R141" s="140" t="s">
        <v>187</v>
      </c>
    </row>
    <row r="142" spans="1:18" s="110" customFormat="1">
      <c r="A142" s="107">
        <v>7700</v>
      </c>
      <c r="B142" s="108" t="s">
        <v>146</v>
      </c>
      <c r="C142" s="109">
        <f>IF(ISNA(VLOOKUP($A142,'2022 MAEP summary '!$A$5:$Q$150,11,FALSE)),0,VLOOKUP($A142,'2022 MAEP summary '!$A$5:$Q$150,11,FALSE))</f>
        <v>5514.6157385310653</v>
      </c>
      <c r="D142" s="109">
        <f>IF(ISNA(VLOOKUP($A142,'2021 MAEP summary '!$A$5:$K$151,7,FALSE)),0,VLOOKUP($A142,'2021 MAEP summary '!$A$5:$K$151,7,FALSE))</f>
        <v>5552.3588632909068</v>
      </c>
      <c r="E142" s="130">
        <f>C142-D142</f>
        <v>-37.743124759841521</v>
      </c>
      <c r="G142" s="109">
        <f>IF(ISNA(VLOOKUP($A142,'2022 MAEP summary '!$A$5:$Q$150,16,FALSE)),0,VLOOKUP($A142,'2022 MAEP summary '!$A$5:$Q$150,16,FALSE))</f>
        <v>4197.2483446512315</v>
      </c>
      <c r="H142" s="109">
        <f>IF(ISNA(VLOOKUP($A142,'2021 MAEP summary '!$A$5:$K$151,10,FALSE)),0,VLOOKUP($A142,'2021 MAEP summary '!$A$5:$K$151,10,FALSE))</f>
        <v>4271.8111367090933</v>
      </c>
      <c r="I142" s="130">
        <f>G142-H142</f>
        <v>-74.56279205786177</v>
      </c>
      <c r="J142" s="140" t="s">
        <v>188</v>
      </c>
      <c r="K142" s="109">
        <f>IF(ISNA(VLOOKUP($A142,'FY22 MAEP ADA Amount Only'!$A$5:$Q$150,11,FALSE)),0,VLOOKUP($A142,'FY22 MAEP ADA Amount Only'!$A$5:$Q$150,11,FALSE))</f>
        <v>5514.6157385310653</v>
      </c>
      <c r="L142" s="109">
        <f>IF(ISNA(VLOOKUP($A142,'FY21 MAEP ADA Amount Only'!$A$5:$M$1510,9,FALSE)),0,VLOOKUP($A142,'FY21 MAEP ADA Amount Only'!$A$5:$M$151,9,FALSE))</f>
        <v>5552.3588632909068</v>
      </c>
      <c r="M142" s="130">
        <f t="shared" si="4"/>
        <v>-37.743124759841521</v>
      </c>
      <c r="O142" s="109">
        <f>IF(ISNA(VLOOKUP($A142,'FY22 MAEP ADA Amount Only'!$A$5:$Q$150,16,FALSE)),0,VLOOKUP($A142,'FY22 MAEP ADA Amount Only'!$A$5:$Q$150,16,FALSE))</f>
        <v>4197.2483446512315</v>
      </c>
      <c r="P142" s="109">
        <f>IF(ISNA(VLOOKUP($A142,'FY21 MAEP ADA Amount Only'!$A$5:$M$1510,12,FALSE)),0,VLOOKUP($A142,'FY21 MAEP ADA Amount Only'!$A$5:$M$151,12,FALSE))</f>
        <v>4271.8111367090933</v>
      </c>
      <c r="Q142" s="130">
        <f t="shared" si="5"/>
        <v>-74.56279205786177</v>
      </c>
      <c r="R142" s="140" t="s">
        <v>188</v>
      </c>
    </row>
    <row r="143" spans="1:18">
      <c r="A143" s="9">
        <v>7800</v>
      </c>
      <c r="B143" s="21" t="s">
        <v>147</v>
      </c>
      <c r="C143" s="103">
        <f>IF(ISNA(VLOOKUP($A143,'2022 MAEP summary '!$A$5:$Q$150,11,FALSE)),0,VLOOKUP($A143,'2022 MAEP summary '!$A$5:$Q$150,11,FALSE))</f>
        <v>5536.4915445194083</v>
      </c>
      <c r="D143" s="103">
        <f>IF(ISNA(VLOOKUP($A143,'2021 MAEP summary '!$A$5:$K$151,7,FALSE)),0,VLOOKUP($A143,'2021 MAEP summary '!$A$5:$K$151,7,FALSE))</f>
        <v>5402.2300311432336</v>
      </c>
      <c r="E143" s="131">
        <f>C143-D143</f>
        <v>134.26151337617466</v>
      </c>
      <c r="G143" s="103">
        <f>IF(ISNA(VLOOKUP($A143,'2022 MAEP summary '!$A$5:$Q$150,16,FALSE)),0,VLOOKUP($A143,'2022 MAEP summary '!$A$5:$Q$150,16,FALSE))</f>
        <v>4567.1571305672396</v>
      </c>
      <c r="H143" s="103">
        <f>IF(ISNA(VLOOKUP($A143,'2021 MAEP summary '!$A$5:$K$151,10,FALSE)),0,VLOOKUP($A143,'2021 MAEP summary '!$A$5:$K$151,10,FALSE))</f>
        <v>4421.9894376950306</v>
      </c>
      <c r="I143" s="131">
        <f>G143-H143</f>
        <v>145.16769287220905</v>
      </c>
      <c r="K143" s="123">
        <f>IF(ISNA(VLOOKUP($A143,'FY22 MAEP ADA Amount Only'!$A$5:$Q$150,11,FALSE)),0,VLOOKUP($A143,'FY22 MAEP ADA Amount Only'!$A$5:$Q$150,11,FALSE))</f>
        <v>5536.4915445194083</v>
      </c>
      <c r="L143" s="123">
        <f>IF(ISNA(VLOOKUP($A143,'FY21 MAEP ADA Amount Only'!$A$5:$M$1510,9,FALSE)),0,VLOOKUP($A143,'FY21 MAEP ADA Amount Only'!$A$5:$M$151,9,FALSE))</f>
        <v>5402.2300311432336</v>
      </c>
      <c r="M143" s="134">
        <f t="shared" si="4"/>
        <v>134.26151337617466</v>
      </c>
      <c r="O143" s="123">
        <f>IF(ISNA(VLOOKUP($A143,'FY22 MAEP ADA Amount Only'!$A$5:$Q$150,16,FALSE)),0,VLOOKUP($A143,'FY22 MAEP ADA Amount Only'!$A$5:$Q$150,16,FALSE))</f>
        <v>4567.1571305672396</v>
      </c>
      <c r="P143" s="123">
        <f>IF(ISNA(VLOOKUP($A143,'FY21 MAEP ADA Amount Only'!$A$5:$M$1510,12,FALSE)),0,VLOOKUP($A143,'FY21 MAEP ADA Amount Only'!$A$5:$M$151,12,FALSE))</f>
        <v>4421.9894376950306</v>
      </c>
      <c r="Q143" s="134">
        <f t="shared" si="5"/>
        <v>145.16769287220905</v>
      </c>
    </row>
    <row r="144" spans="1:18" s="110" customFormat="1">
      <c r="A144" s="111">
        <v>7900</v>
      </c>
      <c r="B144" s="112" t="s">
        <v>148</v>
      </c>
      <c r="C144" s="109">
        <f>IF(ISNA(VLOOKUP($A144,'2022 MAEP summary '!$A$5:$Q$150,11,FALSE)),0,VLOOKUP($A144,'2022 MAEP summary '!$A$5:$Q$150,11,FALSE))</f>
        <v>5540.1815865768749</v>
      </c>
      <c r="D144" s="109">
        <f>IF(ISNA(VLOOKUP($A144,'2021 MAEP summary '!$A$5:$K$151,7,FALSE)),0,VLOOKUP($A144,'2021 MAEP summary '!$A$5:$K$151,7,FALSE))</f>
        <v>5557.988096464328</v>
      </c>
      <c r="E144" s="130">
        <f>C144-D144</f>
        <v>-17.806509887453103</v>
      </c>
      <c r="G144" s="109">
        <f>IF(ISNA(VLOOKUP($A144,'2022 MAEP summary '!$A$5:$Q$150,16,FALSE)),0,VLOOKUP($A144,'2022 MAEP summary '!$A$5:$Q$150,16,FALSE))</f>
        <v>4044.3321127725148</v>
      </c>
      <c r="H144" s="109">
        <f>IF(ISNA(VLOOKUP($A144,'2021 MAEP summary '!$A$5:$K$151,10,FALSE)),0,VLOOKUP($A144,'2021 MAEP summary '!$A$5:$K$151,10,FALSE))</f>
        <v>4057.3311563324751</v>
      </c>
      <c r="I144" s="130">
        <f>G144-H144</f>
        <v>-12.999043559960228</v>
      </c>
      <c r="J144" s="140" t="s">
        <v>188</v>
      </c>
      <c r="K144" s="109">
        <f>IF(ISNA(VLOOKUP($A144,'FY22 MAEP ADA Amount Only'!$A$5:$Q$150,11,FALSE)),0,VLOOKUP($A144,'FY22 MAEP ADA Amount Only'!$A$5:$Q$150,11,FALSE))</f>
        <v>5540.1815865768749</v>
      </c>
      <c r="L144" s="109">
        <f>IF(ISNA(VLOOKUP($A144,'FY21 MAEP ADA Amount Only'!$A$5:$M$1510,9,FALSE)),0,VLOOKUP($A144,'FY21 MAEP ADA Amount Only'!$A$5:$M$151,9,FALSE))</f>
        <v>5557.988096464328</v>
      </c>
      <c r="M144" s="130">
        <f t="shared" si="4"/>
        <v>-17.806509887453103</v>
      </c>
      <c r="O144" s="109">
        <f>IF(ISNA(VLOOKUP($A144,'FY22 MAEP ADA Amount Only'!$A$5:$Q$150,16,FALSE)),0,VLOOKUP($A144,'FY22 MAEP ADA Amount Only'!$A$5:$Q$150,16,FALSE))</f>
        <v>4044.3321127725148</v>
      </c>
      <c r="P144" s="109">
        <f>IF(ISNA(VLOOKUP($A144,'FY21 MAEP ADA Amount Only'!$A$5:$M$1510,12,FALSE)),0,VLOOKUP($A144,'FY21 MAEP ADA Amount Only'!$A$5:$M$151,12,FALSE))</f>
        <v>4057.3311563324751</v>
      </c>
      <c r="Q144" s="130">
        <f t="shared" si="5"/>
        <v>-12.999043559960228</v>
      </c>
      <c r="R144" s="140" t="s">
        <v>188</v>
      </c>
    </row>
    <row r="145" spans="1:18" s="110" customFormat="1">
      <c r="A145" s="107">
        <v>8020</v>
      </c>
      <c r="B145" s="108" t="s">
        <v>149</v>
      </c>
      <c r="C145" s="109">
        <f>IF(ISNA(VLOOKUP($A145,'2022 MAEP summary '!$A$5:$Q$150,11,FALSE)),0,VLOOKUP($A145,'2022 MAEP summary '!$A$5:$Q$150,11,FALSE))</f>
        <v>5528.2534901036979</v>
      </c>
      <c r="D145" s="109">
        <f>IF(ISNA(VLOOKUP($A145,'2021 MAEP summary '!$A$5:$K$151,7,FALSE)),0,VLOOKUP($A145,'2021 MAEP summary '!$A$5:$K$151,7,FALSE))</f>
        <v>5536.7758635588798</v>
      </c>
      <c r="E145" s="130">
        <f>C145-D145</f>
        <v>-8.5223734551818779</v>
      </c>
      <c r="G145" s="109">
        <f>IF(ISNA(VLOOKUP($A145,'2022 MAEP summary '!$A$5:$Q$150,16,FALSE)),0,VLOOKUP($A145,'2022 MAEP summary '!$A$5:$Q$150,16,FALSE))</f>
        <v>4085.34235534353</v>
      </c>
      <c r="H145" s="109">
        <f>IF(ISNA(VLOOKUP($A145,'2021 MAEP summary '!$A$5:$K$151,10,FALSE)),0,VLOOKUP($A145,'2021 MAEP summary '!$A$5:$K$151,10,FALSE))</f>
        <v>4181.0254579999046</v>
      </c>
      <c r="I145" s="130">
        <f>G145-H145</f>
        <v>-95.683102656374558</v>
      </c>
      <c r="J145" s="140" t="s">
        <v>188</v>
      </c>
      <c r="K145" s="109">
        <f>IF(ISNA(VLOOKUP($A145,'FY22 MAEP ADA Amount Only'!$A$5:$Q$150,11,FALSE)),0,VLOOKUP($A145,'FY22 MAEP ADA Amount Only'!$A$5:$Q$150,11,FALSE))</f>
        <v>5528.2534901036979</v>
      </c>
      <c r="L145" s="109">
        <f>IF(ISNA(VLOOKUP($A145,'FY21 MAEP ADA Amount Only'!$A$5:$M$1510,9,FALSE)),0,VLOOKUP($A145,'FY21 MAEP ADA Amount Only'!$A$5:$M$151,9,FALSE))</f>
        <v>5536.7758635588798</v>
      </c>
      <c r="M145" s="130">
        <f t="shared" si="4"/>
        <v>-8.5223734551818779</v>
      </c>
      <c r="O145" s="109">
        <f>IF(ISNA(VLOOKUP($A145,'FY22 MAEP ADA Amount Only'!$A$5:$Q$150,16,FALSE)),0,VLOOKUP($A145,'FY22 MAEP ADA Amount Only'!$A$5:$Q$150,16,FALSE))</f>
        <v>4085.34235534353</v>
      </c>
      <c r="P145" s="109">
        <f>IF(ISNA(VLOOKUP($A145,'FY21 MAEP ADA Amount Only'!$A$5:$M$1510,12,FALSE)),0,VLOOKUP($A145,'FY21 MAEP ADA Amount Only'!$A$5:$M$151,12,FALSE))</f>
        <v>4181.0254579999046</v>
      </c>
      <c r="Q145" s="130">
        <f t="shared" si="5"/>
        <v>-95.683102656374558</v>
      </c>
      <c r="R145" s="140" t="s">
        <v>188</v>
      </c>
    </row>
    <row r="146" spans="1:18" s="110" customFormat="1">
      <c r="A146" s="107">
        <v>8111</v>
      </c>
      <c r="B146" s="108" t="s">
        <v>150</v>
      </c>
      <c r="C146" s="109">
        <f>IF(ISNA(VLOOKUP($A146,'2022 MAEP summary '!$A$5:$Q$150,11,FALSE)),0,VLOOKUP($A146,'2022 MAEP summary '!$A$5:$Q$150,11,FALSE))</f>
        <v>5551.2069942282078</v>
      </c>
      <c r="D146" s="109">
        <f>IF(ISNA(VLOOKUP($A146,'2021 MAEP summary '!$A$5:$K$151,7,FALSE)),0,VLOOKUP($A146,'2021 MAEP summary '!$A$5:$K$151,7,FALSE))</f>
        <v>5554.6530760692613</v>
      </c>
      <c r="E146" s="130">
        <f>C146-D146</f>
        <v>-3.4460818410534557</v>
      </c>
      <c r="G146" s="109">
        <f>IF(ISNA(VLOOKUP($A146,'2022 MAEP summary '!$A$5:$Q$150,16,FALSE)),0,VLOOKUP($A146,'2022 MAEP summary '!$A$5:$Q$150,16,FALSE))</f>
        <v>4069.8745508361703</v>
      </c>
      <c r="H146" s="109">
        <f>IF(ISNA(VLOOKUP($A146,'2021 MAEP summary '!$A$5:$K$151,10,FALSE)),0,VLOOKUP($A146,'2021 MAEP summary '!$A$5:$K$151,10,FALSE))</f>
        <v>4054.8962786739676</v>
      </c>
      <c r="I146" s="130">
        <f>G146-H146</f>
        <v>14.978272162202757</v>
      </c>
      <c r="J146" s="140" t="s">
        <v>187</v>
      </c>
      <c r="K146" s="109">
        <f>IF(ISNA(VLOOKUP($A146,'FY22 MAEP ADA Amount Only'!$A$5:$Q$150,11,FALSE)),0,VLOOKUP($A146,'FY22 MAEP ADA Amount Only'!$A$5:$Q$150,11,FALSE))</f>
        <v>5551.2069942282078</v>
      </c>
      <c r="L146" s="109">
        <f>IF(ISNA(VLOOKUP($A146,'FY21 MAEP ADA Amount Only'!$A$5:$M$1510,9,FALSE)),0,VLOOKUP($A146,'FY21 MAEP ADA Amount Only'!$A$5:$M$151,9,FALSE))</f>
        <v>5554.6530760692613</v>
      </c>
      <c r="M146" s="130">
        <f t="shared" si="4"/>
        <v>-3.4460818410534557</v>
      </c>
      <c r="O146" s="109">
        <f>IF(ISNA(VLOOKUP($A146,'FY22 MAEP ADA Amount Only'!$A$5:$Q$150,16,FALSE)),0,VLOOKUP($A146,'FY22 MAEP ADA Amount Only'!$A$5:$Q$150,16,FALSE))</f>
        <v>4069.8745508361703</v>
      </c>
      <c r="P146" s="109">
        <f>IF(ISNA(VLOOKUP($A146,'FY21 MAEP ADA Amount Only'!$A$5:$M$1510,12,FALSE)),0,VLOOKUP($A146,'FY21 MAEP ADA Amount Only'!$A$5:$M$151,12,FALSE))</f>
        <v>4054.8962786739676</v>
      </c>
      <c r="Q146" s="130">
        <f t="shared" si="5"/>
        <v>14.978272162202757</v>
      </c>
      <c r="R146" s="140" t="s">
        <v>187</v>
      </c>
    </row>
    <row r="147" spans="1:18" s="110" customFormat="1">
      <c r="A147" s="107">
        <v>8113</v>
      </c>
      <c r="B147" s="108" t="s">
        <v>151</v>
      </c>
      <c r="C147" s="109">
        <f>IF(ISNA(VLOOKUP($A147,'2022 MAEP summary '!$A$5:$Q$150,11,FALSE)),0,VLOOKUP($A147,'2022 MAEP summary '!$A$5:$Q$150,11,FALSE))</f>
        <v>5528.3120505112502</v>
      </c>
      <c r="D147" s="109">
        <f>IF(ISNA(VLOOKUP($A147,'2021 MAEP summary '!$A$5:$K$151,7,FALSE)),0,VLOOKUP($A147,'2021 MAEP summary '!$A$5:$K$151,7,FALSE))</f>
        <v>5434.6167148964496</v>
      </c>
      <c r="E147" s="130">
        <f>C147-D147</f>
        <v>93.69533561480057</v>
      </c>
      <c r="G147" s="109">
        <f>IF(ISNA(VLOOKUP($A147,'2022 MAEP summary '!$A$5:$Q$150,16,FALSE)),0,VLOOKUP($A147,'2022 MAEP summary '!$A$5:$Q$150,16,FALSE))</f>
        <v>4296.3069862799966</v>
      </c>
      <c r="H147" s="109">
        <f>IF(ISNA(VLOOKUP($A147,'2021 MAEP summary '!$A$5:$K$151,10,FALSE)),0,VLOOKUP($A147,'2021 MAEP summary '!$A$5:$K$151,10,FALSE))</f>
        <v>4266.5839657988081</v>
      </c>
      <c r="I147" s="130">
        <f>G147-H147</f>
        <v>29.723020481188541</v>
      </c>
      <c r="J147" s="140" t="s">
        <v>190</v>
      </c>
      <c r="K147" s="109">
        <f>IF(ISNA(VLOOKUP($A147,'FY22 MAEP ADA Amount Only'!$A$5:$Q$150,11,FALSE)),0,VLOOKUP($A147,'FY22 MAEP ADA Amount Only'!$A$5:$Q$150,11,FALSE))</f>
        <v>5528.3120505112502</v>
      </c>
      <c r="L147" s="109">
        <f>IF(ISNA(VLOOKUP($A147,'FY21 MAEP ADA Amount Only'!$A$5:$M$1510,9,FALSE)),0,VLOOKUP($A147,'FY21 MAEP ADA Amount Only'!$A$5:$M$151,9,FALSE))</f>
        <v>5434.6167148964496</v>
      </c>
      <c r="M147" s="130">
        <f t="shared" si="4"/>
        <v>93.69533561480057</v>
      </c>
      <c r="O147" s="109">
        <f>IF(ISNA(VLOOKUP($A147,'FY22 MAEP ADA Amount Only'!$A$5:$Q$150,16,FALSE)),0,VLOOKUP($A147,'FY22 MAEP ADA Amount Only'!$A$5:$Q$150,16,FALSE))</f>
        <v>4296.3069862799966</v>
      </c>
      <c r="P147" s="109">
        <f>IF(ISNA(VLOOKUP($A147,'FY21 MAEP ADA Amount Only'!$A$5:$M$1510,12,FALSE)),0,VLOOKUP($A147,'FY21 MAEP ADA Amount Only'!$A$5:$M$151,12,FALSE))</f>
        <v>4266.5839657988081</v>
      </c>
      <c r="Q147" s="130">
        <f t="shared" si="5"/>
        <v>29.723020481188541</v>
      </c>
      <c r="R147" s="140" t="s">
        <v>190</v>
      </c>
    </row>
    <row r="148" spans="1:18" s="110" customFormat="1">
      <c r="A148" s="107">
        <v>8200</v>
      </c>
      <c r="B148" s="108" t="s">
        <v>152</v>
      </c>
      <c r="C148" s="109">
        <f>IF(ISNA(VLOOKUP($A148,'2022 MAEP summary '!$A$5:$Q$150,11,FALSE)),0,VLOOKUP($A148,'2022 MAEP summary '!$A$5:$Q$150,11,FALSE))</f>
        <v>5529.9277794320969</v>
      </c>
      <c r="D148" s="109">
        <f>IF(ISNA(VLOOKUP($A148,'2021 MAEP summary '!$A$5:$K$151,7,FALSE)),0,VLOOKUP($A148,'2021 MAEP summary '!$A$5:$K$151,7,FALSE))</f>
        <v>5553.3299413561017</v>
      </c>
      <c r="E148" s="130">
        <f>C148-D148</f>
        <v>-23.402161924004758</v>
      </c>
      <c r="G148" s="109">
        <f>IF(ISNA(VLOOKUP($A148,'2022 MAEP summary '!$A$5:$Q$150,16,FALSE)),0,VLOOKUP($A148,'2022 MAEP summary '!$A$5:$Q$150,16,FALSE))</f>
        <v>4117.5578234150198</v>
      </c>
      <c r="H148" s="109">
        <f>IF(ISNA(VLOOKUP($A148,'2021 MAEP summary '!$A$5:$K$151,10,FALSE)),0,VLOOKUP($A148,'2021 MAEP summary '!$A$5:$K$151,10,FALSE))</f>
        <v>4053.9308982695493</v>
      </c>
      <c r="I148" s="130">
        <f>G148-H148</f>
        <v>63.626925145470523</v>
      </c>
      <c r="J148" s="140" t="s">
        <v>187</v>
      </c>
      <c r="K148" s="109">
        <f>IF(ISNA(VLOOKUP($A148,'FY22 MAEP ADA Amount Only'!$A$5:$Q$150,11,FALSE)),0,VLOOKUP($A148,'FY22 MAEP ADA Amount Only'!$A$5:$Q$150,11,FALSE))</f>
        <v>5529.9277794320969</v>
      </c>
      <c r="L148" s="109">
        <f>IF(ISNA(VLOOKUP($A148,'FY21 MAEP ADA Amount Only'!$A$5:$M$1510,9,FALSE)),0,VLOOKUP($A148,'FY21 MAEP ADA Amount Only'!$A$5:$M$151,9,FALSE))</f>
        <v>5553.3299413561017</v>
      </c>
      <c r="M148" s="130">
        <f t="shared" si="4"/>
        <v>-23.402161924004758</v>
      </c>
      <c r="O148" s="109">
        <f>IF(ISNA(VLOOKUP($A148,'FY22 MAEP ADA Amount Only'!$A$5:$Q$150,16,FALSE)),0,VLOOKUP($A148,'FY22 MAEP ADA Amount Only'!$A$5:$Q$150,16,FALSE))</f>
        <v>4117.5578234150198</v>
      </c>
      <c r="P148" s="109">
        <f>IF(ISNA(VLOOKUP($A148,'FY21 MAEP ADA Amount Only'!$A$5:$M$1510,12,FALSE)),0,VLOOKUP($A148,'FY21 MAEP ADA Amount Only'!$A$5:$M$151,12,FALSE))</f>
        <v>4053.9308982695493</v>
      </c>
      <c r="Q148" s="130">
        <f t="shared" si="5"/>
        <v>63.626925145470523</v>
      </c>
      <c r="R148" s="140" t="s">
        <v>187</v>
      </c>
    </row>
    <row r="149" spans="1:18" s="110" customFormat="1">
      <c r="A149" s="107">
        <v>8220</v>
      </c>
      <c r="B149" s="108" t="s">
        <v>153</v>
      </c>
      <c r="C149" s="109">
        <f>IF(ISNA(VLOOKUP($A149,'2022 MAEP summary '!$A$5:$Q$150,11,FALSE)),0,VLOOKUP($A149,'2022 MAEP summary '!$A$5:$Q$150,11,FALSE))</f>
        <v>5523.6541070279854</v>
      </c>
      <c r="D149" s="109">
        <f>IF(ISNA(VLOOKUP($A149,'2021 MAEP summary '!$A$5:$K$151,7,FALSE)),0,VLOOKUP($A149,'2021 MAEP summary '!$A$5:$K$151,7,FALSE))</f>
        <v>5546.5360192937223</v>
      </c>
      <c r="E149" s="130">
        <f>C149-D149</f>
        <v>-22.881912265736901</v>
      </c>
      <c r="G149" s="109">
        <f>IF(ISNA(VLOOKUP($A149,'2022 MAEP summary '!$A$5:$Q$150,16,FALSE)),0,VLOOKUP($A149,'2022 MAEP summary '!$A$5:$Q$150,16,FALSE))</f>
        <v>4863.4798876399145</v>
      </c>
      <c r="H149" s="109">
        <f>IF(ISNA(VLOOKUP($A149,'2021 MAEP summary '!$A$5:$K$151,10,FALSE)),0,VLOOKUP($A149,'2021 MAEP summary '!$A$5:$K$151,10,FALSE))</f>
        <v>4946.5402558360056</v>
      </c>
      <c r="I149" s="130">
        <f>G149-H149</f>
        <v>-83.060368196091076</v>
      </c>
      <c r="J149" s="140" t="s">
        <v>188</v>
      </c>
      <c r="K149" s="109">
        <f>IF(ISNA(VLOOKUP($A149,'FY22 MAEP ADA Amount Only'!$A$5:$Q$150,11,FALSE)),0,VLOOKUP($A149,'FY22 MAEP ADA Amount Only'!$A$5:$Q$150,11,FALSE))</f>
        <v>5523.6541070279854</v>
      </c>
      <c r="L149" s="109">
        <f>IF(ISNA(VLOOKUP($A149,'FY21 MAEP ADA Amount Only'!$A$5:$M$1510,9,FALSE)),0,VLOOKUP($A149,'FY21 MAEP ADA Amount Only'!$A$5:$M$151,9,FALSE))</f>
        <v>5546.5360192937223</v>
      </c>
      <c r="M149" s="130">
        <f t="shared" si="4"/>
        <v>-22.881912265736901</v>
      </c>
      <c r="O149" s="109">
        <f>IF(ISNA(VLOOKUP($A149,'FY22 MAEP ADA Amount Only'!$A$5:$Q$150,16,FALSE)),0,VLOOKUP($A149,'FY22 MAEP ADA Amount Only'!$A$5:$Q$150,16,FALSE))</f>
        <v>4863.4798876399145</v>
      </c>
      <c r="P149" s="109">
        <f>IF(ISNA(VLOOKUP($A149,'FY21 MAEP ADA Amount Only'!$A$5:$M$1510,12,FALSE)),0,VLOOKUP($A149,'FY21 MAEP ADA Amount Only'!$A$5:$M$151,12,FALSE))</f>
        <v>4946.5402558360056</v>
      </c>
      <c r="Q149" s="130">
        <f t="shared" si="5"/>
        <v>-83.060368196091076</v>
      </c>
      <c r="R149" s="140" t="s">
        <v>188</v>
      </c>
    </row>
    <row r="153" spans="1:18">
      <c r="B153" s="153" t="s">
        <v>206</v>
      </c>
    </row>
  </sheetData>
  <autoFilter ref="A2:R149" xr:uid="{6396A306-D0A1-4CA2-9278-D6A519369D7A}"/>
  <mergeCells count="2">
    <mergeCell ref="G1:I1"/>
    <mergeCell ref="C1:E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6AB10-6D2C-4F4A-88F8-664DD2EAAB4C}">
  <dimension ref="A1:S151"/>
  <sheetViews>
    <sheetView topLeftCell="C1" workbookViewId="0">
      <selection activeCell="D163" sqref="D163:E163"/>
    </sheetView>
  </sheetViews>
  <sheetFormatPr defaultRowHeight="13"/>
  <cols>
    <col min="2" max="2" width="25.7265625" bestFit="1" customWidth="1"/>
    <col min="3" max="3" width="16.81640625" style="103" customWidth="1"/>
    <col min="4" max="4" width="15.54296875" style="103" customWidth="1"/>
    <col min="5" max="5" width="13.54296875" style="131" customWidth="1"/>
    <col min="6" max="6" width="20.6328125" customWidth="1"/>
    <col min="7" max="8" width="13.6328125" bestFit="1" customWidth="1"/>
    <col min="9" max="9" width="13.453125" style="131" customWidth="1"/>
    <col min="10" max="10" width="14.7265625" style="136" bestFit="1" customWidth="1"/>
    <col min="12" max="12" width="14.7265625" customWidth="1"/>
    <col min="13" max="13" width="20.81640625" customWidth="1"/>
    <col min="14" max="14" width="12.1796875" customWidth="1"/>
    <col min="16" max="16" width="14.90625" customWidth="1"/>
    <col min="17" max="17" width="16.26953125" customWidth="1"/>
    <col min="18" max="18" width="13.54296875" customWidth="1"/>
    <col min="19" max="19" width="19" customWidth="1"/>
  </cols>
  <sheetData>
    <row r="1" spans="1:19" s="141" customFormat="1">
      <c r="C1" s="142" t="s">
        <v>165</v>
      </c>
      <c r="D1" s="142"/>
      <c r="E1" s="142"/>
      <c r="G1" s="143" t="s">
        <v>168</v>
      </c>
      <c r="H1" s="143"/>
      <c r="I1" s="143"/>
      <c r="J1" s="136"/>
      <c r="L1" s="143" t="s">
        <v>194</v>
      </c>
      <c r="M1" s="143"/>
      <c r="N1" s="143"/>
      <c r="P1" s="143" t="s">
        <v>195</v>
      </c>
      <c r="Q1" s="143"/>
      <c r="R1" s="143"/>
    </row>
    <row r="2" spans="1:19" s="144" customFormat="1" ht="39">
      <c r="C2" s="145" t="s">
        <v>167</v>
      </c>
      <c r="D2" s="145" t="s">
        <v>169</v>
      </c>
      <c r="E2" s="146" t="s">
        <v>170</v>
      </c>
      <c r="F2" s="137"/>
      <c r="G2" s="137" t="s">
        <v>167</v>
      </c>
      <c r="H2" s="137" t="s">
        <v>169</v>
      </c>
      <c r="I2" s="146" t="s">
        <v>170</v>
      </c>
      <c r="J2" s="137" t="s">
        <v>192</v>
      </c>
      <c r="L2" s="137" t="s">
        <v>167</v>
      </c>
      <c r="M2" s="137" t="s">
        <v>169</v>
      </c>
      <c r="N2" s="146" t="s">
        <v>170</v>
      </c>
      <c r="P2" s="137" t="s">
        <v>167</v>
      </c>
      <c r="Q2" s="137" t="s">
        <v>169</v>
      </c>
      <c r="R2" s="146" t="s">
        <v>170</v>
      </c>
      <c r="S2" s="137" t="s">
        <v>192</v>
      </c>
    </row>
    <row r="3" spans="1:19" s="118" customFormat="1">
      <c r="A3" s="119">
        <v>130</v>
      </c>
      <c r="B3" s="121" t="s">
        <v>7</v>
      </c>
      <c r="C3" s="117">
        <f>IF(ISNA(VLOOKUP($A3,'2022 MAEP summary '!$A$5:$Q$150,11,FALSE)),0,VLOOKUP($A3,'2022 MAEP summary '!$A$5:$Q$150,11,FALSE))</f>
        <v>5526.3246989185091</v>
      </c>
      <c r="D3" s="117">
        <f>IF(ISNA(VLOOKUP($A3,'2019 MAEP summary'!$A$5:$L$151,8,FALSE)),0,VLOOKUP($A3,'2019 MAEP summary'!$A$5:$L$151,8,FALSE))</f>
        <v>5261.5442524471619</v>
      </c>
      <c r="E3" s="133">
        <f>C3-D3</f>
        <v>264.7804464713472</v>
      </c>
      <c r="G3" s="117">
        <f>IF(ISNA(VLOOKUP($A3,'2022 MAEP summary '!$A$5:$Q$150,16,FALSE)),0,VLOOKUP($A3,'2022 MAEP summary '!$A$5:$Q$150,16,FALSE))</f>
        <v>4127.5210438745626</v>
      </c>
      <c r="H3" s="117">
        <f>IF(ISNA(VLOOKUP($A3,'2019 MAEP summary'!$A$5:$L$151,11,FALSE)),0,VLOOKUP($A3,'2019 MAEP summary'!$A$5:$L$151,11,FALSE))</f>
        <v>3840.9272226187722</v>
      </c>
      <c r="I3" s="133">
        <f>G3-H3</f>
        <v>286.59382125579032</v>
      </c>
      <c r="J3" s="138" t="s">
        <v>190</v>
      </c>
      <c r="L3" s="117">
        <f>IF(ISNA(VLOOKUP($A3,'FY22 MAEP ADA Amount Only'!$A$5:$Q$150,11,FALSE)),0,VLOOKUP($A3,'FY22 MAEP ADA Amount Only'!$A$5:$Q$150,11,FALSE))</f>
        <v>5526.3246989185091</v>
      </c>
      <c r="M3" s="117">
        <f>IF(ISNA(VLOOKUP($A3,'FY19 MAEP ADA Amount Only'!$A$5:$L$151,8,FALSE)),0,VLOOKUP($A3,'FY19 MAEP ADA Amount Only'!$A$5:$L$151,8,FALSE))</f>
        <v>5261.5442524471619</v>
      </c>
      <c r="N3" s="133">
        <f>L3-M3</f>
        <v>264.7804464713472</v>
      </c>
      <c r="P3" s="117">
        <f>IF(ISNA(VLOOKUP($A3,'FY22 MAEP ADA Amount Only'!$A$5:$Q$150,16,FALSE)),0,VLOOKUP($A3,'FY22 MAEP ADA Amount Only'!$A$5:$Q$150,16,FALSE))</f>
        <v>4127.5210438745626</v>
      </c>
      <c r="Q3" s="117">
        <f>IF(ISNA(VLOOKUP($A3,'FY19 MAEP ADA Amount Only'!$A$5:$L$151,11,FALSE)),0,VLOOKUP($A3,'FY19 MAEP ADA Amount Only'!$A$5:$L$151,11,FALSE))</f>
        <v>3840.9272226187722</v>
      </c>
      <c r="R3" s="133">
        <f>P3-Q3</f>
        <v>286.59382125579032</v>
      </c>
      <c r="S3" s="138" t="s">
        <v>190</v>
      </c>
    </row>
    <row r="4" spans="1:19">
      <c r="A4" s="9">
        <v>200</v>
      </c>
      <c r="B4" s="21" t="s">
        <v>8</v>
      </c>
      <c r="C4" s="103">
        <f>IF(ISNA(VLOOKUP($A4,'2022 MAEP summary '!$A$5:$Q$150,11,FALSE)),0,VLOOKUP($A4,'2022 MAEP summary '!$A$5:$Q$150,11,FALSE))</f>
        <v>5544.535765390312</v>
      </c>
      <c r="D4" s="103">
        <f>IF(ISNA(VLOOKUP($A4,'2019 MAEP summary'!$A$5:$L$151,8,FALSE)),0,VLOOKUP($A4,'2019 MAEP summary'!$A$5:$L$151,8,FALSE))</f>
        <v>5130.5911569953478</v>
      </c>
      <c r="E4" s="131">
        <f>C4-D4</f>
        <v>413.94460839496423</v>
      </c>
      <c r="G4" s="103">
        <f>IF(ISNA(VLOOKUP($A4,'2022 MAEP summary '!$A$5:$Q$150,16,FALSE)),0,VLOOKUP($A4,'2022 MAEP summary '!$A$5:$Q$150,16,FALSE))</f>
        <v>4245.6061641633178</v>
      </c>
      <c r="H4" s="103">
        <f>IF(ISNA(VLOOKUP($A4,'2019 MAEP summary'!$A$5:$L$151,11,FALSE)),0,VLOOKUP($A4,'2019 MAEP summary'!$A$5:$L$151,11,FALSE))</f>
        <v>4005.4222434171311</v>
      </c>
      <c r="I4" s="131">
        <f>G4-H4</f>
        <v>240.18392074618669</v>
      </c>
      <c r="L4" s="123">
        <f>IF(ISNA(VLOOKUP($A4,'FY22 MAEP ADA Amount Only'!$A$5:$Q$150,11,FALSE)),0,VLOOKUP($A4,'FY22 MAEP ADA Amount Only'!$A$5:$Q$150,11,FALSE))</f>
        <v>5544.535765390312</v>
      </c>
      <c r="M4" s="123">
        <f>IF(ISNA(VLOOKUP($A4,'FY19 MAEP ADA Amount Only'!$A$5:$L$151,8,FALSE)),0,VLOOKUP($A4,'FY19 MAEP ADA Amount Only'!$A$5:$L$151,8,FALSE))</f>
        <v>5130.5911569953478</v>
      </c>
      <c r="N4" s="134">
        <f t="shared" ref="N4:N67" si="0">L4-M4</f>
        <v>413.94460839496423</v>
      </c>
      <c r="P4" s="123">
        <f>IF(ISNA(VLOOKUP($A4,'FY22 MAEP ADA Amount Only'!$A$5:$Q$150,16,FALSE)),0,VLOOKUP($A4,'FY22 MAEP ADA Amount Only'!$A$5:$Q$150,16,FALSE))</f>
        <v>4245.6061641633178</v>
      </c>
      <c r="Q4" s="123">
        <f>IF(ISNA(VLOOKUP($A4,'FY19 MAEP ADA Amount Only'!$A$5:$L$151,11,FALSE)),0,VLOOKUP($A4,'FY19 MAEP ADA Amount Only'!$A$5:$L$151,11,FALSE))</f>
        <v>4005.4222434171311</v>
      </c>
      <c r="R4" s="134">
        <f t="shared" ref="R4:R67" si="1">P4-Q4</f>
        <v>240.18392074618669</v>
      </c>
      <c r="S4" s="136"/>
    </row>
    <row r="5" spans="1:19">
      <c r="A5" s="9">
        <v>220</v>
      </c>
      <c r="B5" s="21" t="s">
        <v>9</v>
      </c>
      <c r="C5" s="103">
        <f>IF(ISNA(VLOOKUP($A5,'2022 MAEP summary '!$A$5:$Q$150,11,FALSE)),0,VLOOKUP($A5,'2022 MAEP summary '!$A$5:$Q$150,11,FALSE))</f>
        <v>5541.8714386633146</v>
      </c>
      <c r="D5" s="103">
        <f>IF(ISNA(VLOOKUP($A5,'2019 MAEP summary'!$A$5:$L$151,8,FALSE)),0,VLOOKUP($A5,'2019 MAEP summary'!$A$5:$L$151,8,FALSE))</f>
        <v>5140.6732243555352</v>
      </c>
      <c r="E5" s="131">
        <f>C5-D5</f>
        <v>401.19821430777938</v>
      </c>
      <c r="G5" s="103">
        <f>IF(ISNA(VLOOKUP($A5,'2022 MAEP summary '!$A$5:$Q$150,16,FALSE)),0,VLOOKUP($A5,'2022 MAEP summary '!$A$5:$Q$150,16,FALSE))</f>
        <v>4495.1554184334727</v>
      </c>
      <c r="H5" s="103">
        <f>IF(ISNA(VLOOKUP($A5,'2019 MAEP summary'!$A$5:$L$151,11,FALSE)),0,VLOOKUP($A5,'2019 MAEP summary'!$A$5:$L$151,11,FALSE))</f>
        <v>4190.2476823676716</v>
      </c>
      <c r="I5" s="131">
        <f>G5-H5</f>
        <v>304.90773606580115</v>
      </c>
      <c r="L5" s="123">
        <f>IF(ISNA(VLOOKUP($A5,'FY22 MAEP ADA Amount Only'!$A$5:$Q$150,11,FALSE)),0,VLOOKUP($A5,'FY22 MAEP ADA Amount Only'!$A$5:$Q$150,11,FALSE))</f>
        <v>5541.8714386633146</v>
      </c>
      <c r="M5" s="123">
        <f>IF(ISNA(VLOOKUP($A5,'FY19 MAEP ADA Amount Only'!$A$5:$L$151,8,FALSE)),0,VLOOKUP($A5,'FY19 MAEP ADA Amount Only'!$A$5:$L$151,8,FALSE))</f>
        <v>5140.6732243555352</v>
      </c>
      <c r="N5" s="134">
        <f t="shared" si="0"/>
        <v>401.19821430777938</v>
      </c>
      <c r="P5" s="123">
        <f>IF(ISNA(VLOOKUP($A5,'FY22 MAEP ADA Amount Only'!$A$5:$Q$150,16,FALSE)),0,VLOOKUP($A5,'FY22 MAEP ADA Amount Only'!$A$5:$Q$150,16,FALSE))</f>
        <v>4495.1554184334727</v>
      </c>
      <c r="Q5" s="123">
        <f>IF(ISNA(VLOOKUP($A5,'FY19 MAEP ADA Amount Only'!$A$5:$L$151,11,FALSE)),0,VLOOKUP($A5,'FY19 MAEP ADA Amount Only'!$A$5:$L$151,11,FALSE))</f>
        <v>4190.2476823676716</v>
      </c>
      <c r="R5" s="134">
        <f t="shared" si="1"/>
        <v>304.90773606580115</v>
      </c>
      <c r="S5" s="136"/>
    </row>
    <row r="6" spans="1:19" s="125" customFormat="1">
      <c r="A6" s="56">
        <v>300</v>
      </c>
      <c r="B6" s="70" t="s">
        <v>10</v>
      </c>
      <c r="C6" s="123">
        <f>IF(ISNA(VLOOKUP($A6,'2022 MAEP summary '!$A$5:$Q$150,11,FALSE)),0,VLOOKUP($A6,'2022 MAEP summary '!$A$5:$Q$150,11,FALSE))</f>
        <v>5509.1501832028925</v>
      </c>
      <c r="D6" s="123">
        <f>IF(ISNA(VLOOKUP($A6,'2019 MAEP summary'!$A$5:$L$151,8,FALSE)),0,VLOOKUP($A6,'2019 MAEP summary'!$A$5:$L$151,8,FALSE))</f>
        <v>5254.8771865242752</v>
      </c>
      <c r="E6" s="134">
        <f>C6-D6</f>
        <v>254.27299667861735</v>
      </c>
      <c r="G6" s="123">
        <f>IF(ISNA(VLOOKUP($A6,'2022 MAEP summary '!$A$5:$Q$150,16,FALSE)),0,VLOOKUP($A6,'2022 MAEP summary '!$A$5:$Q$150,16,FALSE))</f>
        <v>4021.6800417646446</v>
      </c>
      <c r="H6" s="123">
        <f>IF(ISNA(VLOOKUP($A6,'2019 MAEP summary'!$A$5:$L$151,11,FALSE)),0,VLOOKUP($A6,'2019 MAEP summary'!$A$5:$L$151,11,FALSE))</f>
        <v>3836.0600309056854</v>
      </c>
      <c r="I6" s="134">
        <f>G6-H6</f>
        <v>185.62001085895918</v>
      </c>
      <c r="J6" s="139"/>
      <c r="L6" s="123">
        <f>IF(ISNA(VLOOKUP($A6,'FY22 MAEP ADA Amount Only'!$A$5:$Q$150,11,FALSE)),0,VLOOKUP($A6,'FY22 MAEP ADA Amount Only'!$A$5:$Q$150,11,FALSE))</f>
        <v>5509.1501832028925</v>
      </c>
      <c r="M6" s="123">
        <f>IF(ISNA(VLOOKUP($A6,'FY19 MAEP ADA Amount Only'!$A$5:$L$151,8,FALSE)),0,VLOOKUP($A6,'FY19 MAEP ADA Amount Only'!$A$5:$L$151,8,FALSE))</f>
        <v>5254.8771865242752</v>
      </c>
      <c r="N6" s="134">
        <f t="shared" si="0"/>
        <v>254.27299667861735</v>
      </c>
      <c r="P6" s="123">
        <f>IF(ISNA(VLOOKUP($A6,'FY22 MAEP ADA Amount Only'!$A$5:$Q$150,16,FALSE)),0,VLOOKUP($A6,'FY22 MAEP ADA Amount Only'!$A$5:$Q$150,16,FALSE))</f>
        <v>4021.6800417646446</v>
      </c>
      <c r="Q6" s="123">
        <f>IF(ISNA(VLOOKUP($A6,'FY19 MAEP ADA Amount Only'!$A$5:$L$151,11,FALSE)),0,VLOOKUP($A6,'FY19 MAEP ADA Amount Only'!$A$5:$L$151,11,FALSE))</f>
        <v>3836.0600309056854</v>
      </c>
      <c r="R6" s="134">
        <f t="shared" si="1"/>
        <v>185.62001085895918</v>
      </c>
      <c r="S6" s="139"/>
    </row>
    <row r="7" spans="1:19" s="125" customFormat="1">
      <c r="A7" s="56">
        <v>400</v>
      </c>
      <c r="B7" s="70" t="s">
        <v>11</v>
      </c>
      <c r="C7" s="123">
        <f>IF(ISNA(VLOOKUP($A7,'2022 MAEP summary '!$A$5:$Q$150,11,FALSE)),0,VLOOKUP($A7,'2022 MAEP summary '!$A$5:$Q$150,11,FALSE))</f>
        <v>5545.9915243564237</v>
      </c>
      <c r="D7" s="123">
        <f>IF(ISNA(VLOOKUP($A7,'2019 MAEP summary'!$A$5:$L$151,8,FALSE)),0,VLOOKUP($A7,'2019 MAEP summary'!$A$5:$L$151,8,FALSE))</f>
        <v>5206.7742395043224</v>
      </c>
      <c r="E7" s="134">
        <f>C7-D7</f>
        <v>339.21728485210133</v>
      </c>
      <c r="G7" s="123">
        <f>IF(ISNA(VLOOKUP($A7,'2022 MAEP summary '!$A$5:$Q$150,16,FALSE)),0,VLOOKUP($A7,'2022 MAEP summary '!$A$5:$Q$150,16,FALSE))</f>
        <v>4066.8070498221805</v>
      </c>
      <c r="H7" s="123">
        <f>IF(ISNA(VLOOKUP($A7,'2019 MAEP summary'!$A$5:$L$151,11,FALSE)),0,VLOOKUP($A7,'2019 MAEP summary'!$A$5:$L$151,11,FALSE))</f>
        <v>3800.9456824395843</v>
      </c>
      <c r="I7" s="134">
        <f>G7-H7</f>
        <v>265.8613673825962</v>
      </c>
      <c r="J7" s="139"/>
      <c r="L7" s="123">
        <f>IF(ISNA(VLOOKUP($A7,'FY22 MAEP ADA Amount Only'!$A$5:$Q$150,11,FALSE)),0,VLOOKUP($A7,'FY22 MAEP ADA Amount Only'!$A$5:$Q$150,11,FALSE))</f>
        <v>5545.9915243564237</v>
      </c>
      <c r="M7" s="123">
        <f>IF(ISNA(VLOOKUP($A7,'FY19 MAEP ADA Amount Only'!$A$5:$L$151,8,FALSE)),0,VLOOKUP($A7,'FY19 MAEP ADA Amount Only'!$A$5:$L$151,8,FALSE))</f>
        <v>5206.7742395043224</v>
      </c>
      <c r="N7" s="134">
        <f t="shared" si="0"/>
        <v>339.21728485210133</v>
      </c>
      <c r="P7" s="123">
        <f>IF(ISNA(VLOOKUP($A7,'FY22 MAEP ADA Amount Only'!$A$5:$Q$150,16,FALSE)),0,VLOOKUP($A7,'FY22 MAEP ADA Amount Only'!$A$5:$Q$150,16,FALSE))</f>
        <v>4066.8070498221805</v>
      </c>
      <c r="Q7" s="123">
        <f>IF(ISNA(VLOOKUP($A7,'FY19 MAEP ADA Amount Only'!$A$5:$L$151,11,FALSE)),0,VLOOKUP($A7,'FY19 MAEP ADA Amount Only'!$A$5:$L$151,11,FALSE))</f>
        <v>3800.9456824395843</v>
      </c>
      <c r="R7" s="134">
        <f t="shared" si="1"/>
        <v>265.8613673825962</v>
      </c>
      <c r="S7" s="139"/>
    </row>
    <row r="8" spans="1:19" s="118" customFormat="1">
      <c r="A8" s="119">
        <v>420</v>
      </c>
      <c r="B8" s="121" t="s">
        <v>12</v>
      </c>
      <c r="C8" s="117">
        <f>IF(ISNA(VLOOKUP($A8,'2022 MAEP summary '!$A$5:$Q$150,11,FALSE)),0,VLOOKUP($A8,'2022 MAEP summary '!$A$5:$Q$150,11,FALSE))</f>
        <v>5545.0062163375678</v>
      </c>
      <c r="D8" s="117">
        <f>IF(ISNA(VLOOKUP($A8,'2019 MAEP summary'!$A$5:$L$151,8,FALSE)),0,VLOOKUP($A8,'2019 MAEP summary'!$A$5:$L$151,8,FALSE))</f>
        <v>5164.8508647462513</v>
      </c>
      <c r="E8" s="133">
        <f>C8-D8</f>
        <v>380.1553515913165</v>
      </c>
      <c r="G8" s="117">
        <f>IF(ISNA(VLOOKUP($A8,'2022 MAEP summary '!$A$5:$Q$150,16,FALSE)),0,VLOOKUP($A8,'2022 MAEP summary '!$A$5:$Q$150,16,FALSE))</f>
        <v>4346.8014413857099</v>
      </c>
      <c r="H8" s="117">
        <f>IF(ISNA(VLOOKUP($A8,'2019 MAEP summary'!$A$5:$L$151,11,FALSE)),0,VLOOKUP($A8,'2019 MAEP summary'!$A$5:$L$151,11,FALSE))</f>
        <v>4121.2307847056254</v>
      </c>
      <c r="I8" s="133">
        <f>G8-H8</f>
        <v>225.57065668008454</v>
      </c>
      <c r="J8" s="138" t="s">
        <v>190</v>
      </c>
      <c r="L8" s="117">
        <f>IF(ISNA(VLOOKUP($A8,'FY22 MAEP ADA Amount Only'!$A$5:$Q$150,11,FALSE)),0,VLOOKUP($A8,'FY22 MAEP ADA Amount Only'!$A$5:$Q$150,11,FALSE))</f>
        <v>5545.0062163375678</v>
      </c>
      <c r="M8" s="117">
        <f>IF(ISNA(VLOOKUP($A8,'FY19 MAEP ADA Amount Only'!$A$5:$L$151,8,FALSE)),0,VLOOKUP($A8,'FY19 MAEP ADA Amount Only'!$A$5:$L$151,8,FALSE))</f>
        <v>5164.8508647462513</v>
      </c>
      <c r="N8" s="133">
        <f t="shared" si="0"/>
        <v>380.1553515913165</v>
      </c>
      <c r="P8" s="117">
        <f>IF(ISNA(VLOOKUP($A8,'FY22 MAEP ADA Amount Only'!$A$5:$Q$150,16,FALSE)),0,VLOOKUP($A8,'FY22 MAEP ADA Amount Only'!$A$5:$Q$150,16,FALSE))</f>
        <v>4346.8014413857099</v>
      </c>
      <c r="Q8" s="117">
        <f>IF(ISNA(VLOOKUP($A8,'FY19 MAEP ADA Amount Only'!$A$5:$L$151,11,FALSE)),0,VLOOKUP($A8,'FY19 MAEP ADA Amount Only'!$A$5:$L$151,11,FALSE))</f>
        <v>4121.2307847056254</v>
      </c>
      <c r="R8" s="133">
        <f t="shared" si="1"/>
        <v>225.57065668008454</v>
      </c>
      <c r="S8" s="138" t="s">
        <v>190</v>
      </c>
    </row>
    <row r="9" spans="1:19" s="125" customFormat="1">
      <c r="A9" s="56">
        <v>500</v>
      </c>
      <c r="B9" s="70" t="s">
        <v>13</v>
      </c>
      <c r="C9" s="123">
        <f>IF(ISNA(VLOOKUP($A9,'2022 MAEP summary '!$A$5:$Q$150,11,FALSE)),0,VLOOKUP($A9,'2022 MAEP summary '!$A$5:$Q$150,11,FALSE))</f>
        <v>5523.8641003953608</v>
      </c>
      <c r="D9" s="123">
        <f>IF(ISNA(VLOOKUP($A9,'2019 MAEP summary'!$A$5:$L$151,8,FALSE)),0,VLOOKUP($A9,'2019 MAEP summary'!$A$5:$L$151,8,FALSE))</f>
        <v>5196.5440171862328</v>
      </c>
      <c r="E9" s="134">
        <f>C9-D9</f>
        <v>327.32008320912792</v>
      </c>
      <c r="G9" s="123">
        <f>IF(ISNA(VLOOKUP($A9,'2022 MAEP summary '!$A$5:$Q$150,16,FALSE)),0,VLOOKUP($A9,'2022 MAEP summary '!$A$5:$Q$150,16,FALSE))</f>
        <v>4330.9772172532248</v>
      </c>
      <c r="H9" s="123">
        <f>IF(ISNA(VLOOKUP($A9,'2019 MAEP summary'!$A$5:$L$151,11,FALSE)),0,VLOOKUP($A9,'2019 MAEP summary'!$A$5:$L$151,11,FALSE))</f>
        <v>4282.0848692414202</v>
      </c>
      <c r="I9" s="134">
        <f>G9-H9</f>
        <v>48.892348011804643</v>
      </c>
      <c r="J9" s="139"/>
      <c r="L9" s="123">
        <f>IF(ISNA(VLOOKUP($A9,'FY22 MAEP ADA Amount Only'!$A$5:$Q$150,11,FALSE)),0,VLOOKUP($A9,'FY22 MAEP ADA Amount Only'!$A$5:$Q$150,11,FALSE))</f>
        <v>5523.8641003953608</v>
      </c>
      <c r="M9" s="123">
        <f>IF(ISNA(VLOOKUP($A9,'FY19 MAEP ADA Amount Only'!$A$5:$L$151,8,FALSE)),0,VLOOKUP($A9,'FY19 MAEP ADA Amount Only'!$A$5:$L$151,8,FALSE))</f>
        <v>5196.5440171862328</v>
      </c>
      <c r="N9" s="134">
        <f t="shared" si="0"/>
        <v>327.32008320912792</v>
      </c>
      <c r="P9" s="123">
        <f>IF(ISNA(VLOOKUP($A9,'FY22 MAEP ADA Amount Only'!$A$5:$Q$150,16,FALSE)),0,VLOOKUP($A9,'FY22 MAEP ADA Amount Only'!$A$5:$Q$150,16,FALSE))</f>
        <v>4330.9772172532248</v>
      </c>
      <c r="Q9" s="123">
        <f>IF(ISNA(VLOOKUP($A9,'FY19 MAEP ADA Amount Only'!$A$5:$L$151,11,FALSE)),0,VLOOKUP($A9,'FY19 MAEP ADA Amount Only'!$A$5:$L$151,11,FALSE))</f>
        <v>4282.0848692414202</v>
      </c>
      <c r="R9" s="134">
        <f t="shared" si="1"/>
        <v>48.892348011804643</v>
      </c>
      <c r="S9" s="139"/>
    </row>
    <row r="10" spans="1:19" s="118" customFormat="1">
      <c r="A10" s="119">
        <v>614</v>
      </c>
      <c r="B10" s="121" t="s">
        <v>14</v>
      </c>
      <c r="C10" s="117">
        <f>IF(ISNA(VLOOKUP($A10,'2022 MAEP summary '!$A$5:$Q$150,11,FALSE)),0,VLOOKUP($A10,'2022 MAEP summary '!$A$5:$Q$150,11,FALSE))</f>
        <v>5515.7617856818079</v>
      </c>
      <c r="D10" s="117">
        <f>IF(ISNA(VLOOKUP($A10,'2019 MAEP summary'!$A$5:$L$151,8,FALSE)),0,VLOOKUP($A10,'2019 MAEP summary'!$A$5:$L$151,8,FALSE))</f>
        <v>5224.4221465176843</v>
      </c>
      <c r="E10" s="133">
        <f>C10-D10</f>
        <v>291.33963916412358</v>
      </c>
      <c r="G10" s="117">
        <f>IF(ISNA(VLOOKUP($A10,'2022 MAEP summary '!$A$5:$Q$150,16,FALSE)),0,VLOOKUP($A10,'2022 MAEP summary '!$A$5:$Q$150,16,FALSE))</f>
        <v>4026.5061155964236</v>
      </c>
      <c r="H10" s="117">
        <f>IF(ISNA(VLOOKUP($A10,'2019 MAEP summary'!$A$5:$L$151,11,FALSE)),0,VLOOKUP($A10,'2019 MAEP summary'!$A$5:$L$151,11,FALSE))</f>
        <v>3813.8281290430982</v>
      </c>
      <c r="I10" s="133">
        <f>G10-H10</f>
        <v>212.67798655332535</v>
      </c>
      <c r="J10" s="138" t="s">
        <v>190</v>
      </c>
      <c r="L10" s="117">
        <f>IF(ISNA(VLOOKUP($A10,'FY22 MAEP ADA Amount Only'!$A$5:$Q$150,11,FALSE)),0,VLOOKUP($A10,'FY22 MAEP ADA Amount Only'!$A$5:$Q$150,11,FALSE))</f>
        <v>5515.7617856818079</v>
      </c>
      <c r="M10" s="117">
        <f>IF(ISNA(VLOOKUP($A10,'FY19 MAEP ADA Amount Only'!$A$5:$L$151,8,FALSE)),0,VLOOKUP($A10,'FY19 MAEP ADA Amount Only'!$A$5:$L$151,8,FALSE))</f>
        <v>5224.4221465176843</v>
      </c>
      <c r="N10" s="133">
        <f t="shared" si="0"/>
        <v>291.33963916412358</v>
      </c>
      <c r="P10" s="117">
        <f>IF(ISNA(VLOOKUP($A10,'FY22 MAEP ADA Amount Only'!$A$5:$Q$150,16,FALSE)),0,VLOOKUP($A10,'FY22 MAEP ADA Amount Only'!$A$5:$Q$150,16,FALSE))</f>
        <v>4026.5061155964236</v>
      </c>
      <c r="Q10" s="117">
        <f>IF(ISNA(VLOOKUP($A10,'FY19 MAEP ADA Amount Only'!$A$5:$L$151,11,FALSE)),0,VLOOKUP($A10,'FY19 MAEP ADA Amount Only'!$A$5:$L$151,11,FALSE))</f>
        <v>3813.8281290430982</v>
      </c>
      <c r="R10" s="133">
        <f t="shared" si="1"/>
        <v>212.67798655332535</v>
      </c>
      <c r="S10" s="138" t="s">
        <v>190</v>
      </c>
    </row>
    <row r="11" spans="1:19" s="118" customFormat="1">
      <c r="A11" s="119">
        <v>617</v>
      </c>
      <c r="B11" s="121" t="s">
        <v>15</v>
      </c>
      <c r="C11" s="117">
        <f>IF(ISNA(VLOOKUP($A11,'2022 MAEP summary '!$A$5:$Q$150,11,FALSE)),0,VLOOKUP($A11,'2022 MAEP summary '!$A$5:$Q$150,11,FALSE))</f>
        <v>5515.0764267110335</v>
      </c>
      <c r="D11" s="117">
        <f>IF(ISNA(VLOOKUP($A11,'2019 MAEP summary'!$A$5:$L$151,8,FALSE)),0,VLOOKUP($A11,'2019 MAEP summary'!$A$5:$L$151,8,FALSE))</f>
        <v>5248.0229020812912</v>
      </c>
      <c r="E11" s="133">
        <f>C11-D11</f>
        <v>267.05352462974224</v>
      </c>
      <c r="G11" s="117">
        <f>IF(ISNA(VLOOKUP($A11,'2022 MAEP summary '!$A$5:$Q$150,16,FALSE)),0,VLOOKUP($A11,'2022 MAEP summary '!$A$5:$Q$150,16,FALSE))</f>
        <v>4508.2960507142452</v>
      </c>
      <c r="H11" s="117">
        <f>IF(ISNA(VLOOKUP($A11,'2019 MAEP summary'!$A$5:$L$151,11,FALSE)),0,VLOOKUP($A11,'2019 MAEP summary'!$A$5:$L$151,11,FALSE))</f>
        <v>4418.5996581386662</v>
      </c>
      <c r="I11" s="133">
        <f>G11-H11</f>
        <v>89.696392575579011</v>
      </c>
      <c r="J11" s="138" t="s">
        <v>190</v>
      </c>
      <c r="L11" s="117">
        <f>IF(ISNA(VLOOKUP($A11,'FY22 MAEP ADA Amount Only'!$A$5:$Q$150,11,FALSE)),0,VLOOKUP($A11,'FY22 MAEP ADA Amount Only'!$A$5:$Q$150,11,FALSE))</f>
        <v>5515.0764267110335</v>
      </c>
      <c r="M11" s="117">
        <f>IF(ISNA(VLOOKUP($A11,'FY19 MAEP ADA Amount Only'!$A$5:$L$151,8,FALSE)),0,VLOOKUP($A11,'FY19 MAEP ADA Amount Only'!$A$5:$L$151,8,FALSE))</f>
        <v>5248.0229020812912</v>
      </c>
      <c r="N11" s="133">
        <f t="shared" si="0"/>
        <v>267.05352462974224</v>
      </c>
      <c r="P11" s="117">
        <f>IF(ISNA(VLOOKUP($A11,'FY22 MAEP ADA Amount Only'!$A$5:$Q$150,16,FALSE)),0,VLOOKUP($A11,'FY22 MAEP ADA Amount Only'!$A$5:$Q$150,16,FALSE))</f>
        <v>4508.2960507142452</v>
      </c>
      <c r="Q11" s="117">
        <f>IF(ISNA(VLOOKUP($A11,'FY19 MAEP ADA Amount Only'!$A$5:$L$151,11,FALSE)),0,VLOOKUP($A11,'FY19 MAEP ADA Amount Only'!$A$5:$L$151,11,FALSE))</f>
        <v>4418.5996581386662</v>
      </c>
      <c r="R11" s="133">
        <f t="shared" si="1"/>
        <v>89.696392575579011</v>
      </c>
      <c r="S11" s="138" t="s">
        <v>190</v>
      </c>
    </row>
    <row r="12" spans="1:19" s="118" customFormat="1">
      <c r="A12" s="119">
        <v>618</v>
      </c>
      <c r="B12" s="121" t="s">
        <v>16</v>
      </c>
      <c r="C12" s="117">
        <f>IF(ISNA(VLOOKUP($A12,'2022 MAEP summary '!$A$5:$Q$150,11,FALSE)),0,VLOOKUP($A12,'2022 MAEP summary '!$A$5:$Q$150,11,FALSE))</f>
        <v>5510.1225633908707</v>
      </c>
      <c r="D12" s="117">
        <f>IF(ISNA(VLOOKUP($A12,'2019 MAEP summary'!$A$5:$L$151,8,FALSE)),0,VLOOKUP($A12,'2019 MAEP summary'!$A$5:$L$151,8,FALSE))</f>
        <v>5255.7449319489378</v>
      </c>
      <c r="E12" s="133">
        <f>C12-D12</f>
        <v>254.37763144193286</v>
      </c>
      <c r="G12" s="117">
        <f>IF(ISNA(VLOOKUP($A12,'2022 MAEP summary '!$A$5:$Q$150,16,FALSE)),0,VLOOKUP($A12,'2022 MAEP summary '!$A$5:$Q$150,16,FALSE))</f>
        <v>4157.3344724896651</v>
      </c>
      <c r="H12" s="117">
        <f>IF(ISNA(VLOOKUP($A12,'2019 MAEP summary'!$A$5:$L$151,11,FALSE)),0,VLOOKUP($A12,'2019 MAEP summary'!$A$5:$L$151,11,FALSE))</f>
        <v>3836.6939680823202</v>
      </c>
      <c r="I12" s="133">
        <f>G12-H12</f>
        <v>320.64050440734491</v>
      </c>
      <c r="J12" s="138" t="s">
        <v>190</v>
      </c>
      <c r="L12" s="117">
        <f>IF(ISNA(VLOOKUP($A12,'FY22 MAEP ADA Amount Only'!$A$5:$Q$150,11,FALSE)),0,VLOOKUP($A12,'FY22 MAEP ADA Amount Only'!$A$5:$Q$150,11,FALSE))</f>
        <v>5510.1225633908707</v>
      </c>
      <c r="M12" s="117">
        <f>IF(ISNA(VLOOKUP($A12,'FY19 MAEP ADA Amount Only'!$A$5:$L$151,8,FALSE)),0,VLOOKUP($A12,'FY19 MAEP ADA Amount Only'!$A$5:$L$151,8,FALSE))</f>
        <v>5255.7449319489378</v>
      </c>
      <c r="N12" s="133">
        <f t="shared" si="0"/>
        <v>254.37763144193286</v>
      </c>
      <c r="P12" s="117">
        <f>IF(ISNA(VLOOKUP($A12,'FY22 MAEP ADA Amount Only'!$A$5:$Q$150,16,FALSE)),0,VLOOKUP($A12,'FY22 MAEP ADA Amount Only'!$A$5:$Q$150,16,FALSE))</f>
        <v>4157.3344724896651</v>
      </c>
      <c r="Q12" s="117">
        <f>IF(ISNA(VLOOKUP($A12,'FY19 MAEP ADA Amount Only'!$A$5:$L$151,11,FALSE)),0,VLOOKUP($A12,'FY19 MAEP ADA Amount Only'!$A$5:$L$151,11,FALSE))</f>
        <v>3836.6939680823202</v>
      </c>
      <c r="R12" s="133">
        <f t="shared" si="1"/>
        <v>320.64050440734491</v>
      </c>
      <c r="S12" s="138" t="s">
        <v>190</v>
      </c>
    </row>
    <row r="13" spans="1:19">
      <c r="A13" s="9">
        <v>700</v>
      </c>
      <c r="B13" s="21" t="s">
        <v>17</v>
      </c>
      <c r="C13" s="103">
        <f>IF(ISNA(VLOOKUP($A13,'2022 MAEP summary '!$A$5:$Q$150,11,FALSE)),0,VLOOKUP($A13,'2022 MAEP summary '!$A$5:$Q$150,11,FALSE))</f>
        <v>5531.063385636241</v>
      </c>
      <c r="D13" s="103">
        <f>IF(ISNA(VLOOKUP($A13,'2019 MAEP summary'!$A$5:$L$151,8,FALSE)),0,VLOOKUP($A13,'2019 MAEP summary'!$A$5:$L$151,8,FALSE))</f>
        <v>5173.1079398428255</v>
      </c>
      <c r="E13" s="131">
        <f>C13-D13</f>
        <v>357.95544579341549</v>
      </c>
      <c r="G13" s="103">
        <f>IF(ISNA(VLOOKUP($A13,'2022 MAEP summary '!$A$5:$Q$150,16,FALSE)),0,VLOOKUP($A13,'2022 MAEP summary '!$A$5:$Q$150,16,FALSE))</f>
        <v>4497.902703510048</v>
      </c>
      <c r="H13" s="103">
        <f>IF(ISNA(VLOOKUP($A13,'2019 MAEP summary'!$A$5:$L$151,11,FALSE)),0,VLOOKUP($A13,'2019 MAEP summary'!$A$5:$L$151,11,FALSE))</f>
        <v>4261.37388020868</v>
      </c>
      <c r="I13" s="131">
        <f>G13-H13</f>
        <v>236.52882330136799</v>
      </c>
      <c r="L13" s="123">
        <f>IF(ISNA(VLOOKUP($A13,'FY22 MAEP ADA Amount Only'!$A$5:$Q$150,11,FALSE)),0,VLOOKUP($A13,'FY22 MAEP ADA Amount Only'!$A$5:$Q$150,11,FALSE))</f>
        <v>5531.063385636241</v>
      </c>
      <c r="M13" s="123">
        <f>IF(ISNA(VLOOKUP($A13,'FY19 MAEP ADA Amount Only'!$A$5:$L$151,8,FALSE)),0,VLOOKUP($A13,'FY19 MAEP ADA Amount Only'!$A$5:$L$151,8,FALSE))</f>
        <v>5173.1079398428255</v>
      </c>
      <c r="N13" s="134">
        <f t="shared" si="0"/>
        <v>357.95544579341549</v>
      </c>
      <c r="P13" s="123">
        <f>IF(ISNA(VLOOKUP($A13,'FY22 MAEP ADA Amount Only'!$A$5:$Q$150,16,FALSE)),0,VLOOKUP($A13,'FY22 MAEP ADA Amount Only'!$A$5:$Q$150,16,FALSE))</f>
        <v>4497.902703510048</v>
      </c>
      <c r="Q13" s="123">
        <f>IF(ISNA(VLOOKUP($A13,'FY19 MAEP ADA Amount Only'!$A$5:$L$151,11,FALSE)),0,VLOOKUP($A13,'FY19 MAEP ADA Amount Only'!$A$5:$L$151,11,FALSE))</f>
        <v>4261.37388020868</v>
      </c>
      <c r="R13" s="134">
        <f t="shared" si="1"/>
        <v>236.52882330136799</v>
      </c>
      <c r="S13" s="136"/>
    </row>
    <row r="14" spans="1:19">
      <c r="A14" s="9">
        <v>800</v>
      </c>
      <c r="B14" s="21" t="s">
        <v>18</v>
      </c>
      <c r="C14" s="103">
        <f>IF(ISNA(VLOOKUP($A14,'2022 MAEP summary '!$A$5:$Q$150,11,FALSE)),0,VLOOKUP($A14,'2022 MAEP summary '!$A$5:$Q$150,11,FALSE))</f>
        <v>5519.3684427453127</v>
      </c>
      <c r="D14" s="103">
        <f>IF(ISNA(VLOOKUP($A14,'2019 MAEP summary'!$A$5:$L$151,8,FALSE)),0,VLOOKUP($A14,'2019 MAEP summary'!$A$5:$L$151,8,FALSE))</f>
        <v>5209.8801416573679</v>
      </c>
      <c r="E14" s="131">
        <f>C14-D14</f>
        <v>309.48830108794482</v>
      </c>
      <c r="G14" s="103">
        <f>IF(ISNA(VLOOKUP($A14,'2022 MAEP summary '!$A$5:$Q$150,16,FALSE)),0,VLOOKUP($A14,'2022 MAEP summary '!$A$5:$Q$150,16,FALSE))</f>
        <v>4166.0780171126889</v>
      </c>
      <c r="H14" s="103">
        <f>IF(ISNA(VLOOKUP($A14,'2019 MAEP summary'!$A$5:$L$151,11,FALSE)),0,VLOOKUP($A14,'2019 MAEP summary'!$A$5:$L$151,11,FALSE))</f>
        <v>3803.2130017031777</v>
      </c>
      <c r="I14" s="131">
        <f>G14-H14</f>
        <v>362.86501540951122</v>
      </c>
      <c r="L14" s="123">
        <f>IF(ISNA(VLOOKUP($A14,'FY22 MAEP ADA Amount Only'!$A$5:$Q$150,11,FALSE)),0,VLOOKUP($A14,'FY22 MAEP ADA Amount Only'!$A$5:$Q$150,11,FALSE))</f>
        <v>5519.3684427453127</v>
      </c>
      <c r="M14" s="123">
        <f>IF(ISNA(VLOOKUP($A14,'FY19 MAEP ADA Amount Only'!$A$5:$L$151,8,FALSE)),0,VLOOKUP($A14,'FY19 MAEP ADA Amount Only'!$A$5:$L$151,8,FALSE))</f>
        <v>5209.8801416573679</v>
      </c>
      <c r="N14" s="134">
        <f t="shared" si="0"/>
        <v>309.48830108794482</v>
      </c>
      <c r="P14" s="123">
        <f>IF(ISNA(VLOOKUP($A14,'FY22 MAEP ADA Amount Only'!$A$5:$Q$150,16,FALSE)),0,VLOOKUP($A14,'FY22 MAEP ADA Amount Only'!$A$5:$Q$150,16,FALSE))</f>
        <v>4166.0780171126889</v>
      </c>
      <c r="Q14" s="123">
        <f>IF(ISNA(VLOOKUP($A14,'FY19 MAEP ADA Amount Only'!$A$5:$L$151,11,FALSE)),0,VLOOKUP($A14,'FY19 MAEP ADA Amount Only'!$A$5:$L$151,11,FALSE))</f>
        <v>3803.2130017031777</v>
      </c>
      <c r="R14" s="134">
        <f t="shared" si="1"/>
        <v>362.86501540951122</v>
      </c>
      <c r="S14" s="136"/>
    </row>
    <row r="15" spans="1:19" s="125" customFormat="1">
      <c r="A15" s="56">
        <v>911</v>
      </c>
      <c r="B15" s="70" t="s">
        <v>164</v>
      </c>
      <c r="C15" s="123">
        <f>IF(ISNA(VLOOKUP($A15,'2022 MAEP summary '!$A$5:$Q$150,11,FALSE)),0,VLOOKUP($A15,'2022 MAEP summary '!$A$5:$Q$150,11,FALSE))</f>
        <v>5534.3033669430606</v>
      </c>
      <c r="D15" s="123">
        <f>IF(ISNA(VLOOKUP($A15,'2019 MAEP summary'!$A$5:$L$151,8,FALSE)),0,VLOOKUP($A15,'2019 MAEP summary'!$A$5:$L$151,8,FALSE))</f>
        <v>0</v>
      </c>
      <c r="E15" s="134">
        <f>C15-D15</f>
        <v>5534.3033669430606</v>
      </c>
      <c r="G15" s="123">
        <f>IF(ISNA(VLOOKUP($A15,'2022 MAEP summary '!$A$5:$Q$150,16,FALSE)),0,VLOOKUP($A15,'2022 MAEP summary '!$A$5:$Q$150,16,FALSE))</f>
        <v>4692.7201087842423</v>
      </c>
      <c r="H15" s="123">
        <f>IF(ISNA(VLOOKUP($A15,'2019 MAEP summary'!$A$5:$L$151,11,FALSE)),0,VLOOKUP($A15,'2019 MAEP summary'!$A$5:$L$151,11,FALSE))</f>
        <v>0</v>
      </c>
      <c r="I15" s="134">
        <f>G15-H15</f>
        <v>4692.7201087842423</v>
      </c>
      <c r="J15" s="139"/>
      <c r="L15" s="123">
        <f>IF(ISNA(VLOOKUP($A15,'FY22 MAEP ADA Amount Only'!$A$5:$Q$150,11,FALSE)),0,VLOOKUP($A15,'FY22 MAEP ADA Amount Only'!$A$5:$Q$150,11,FALSE))</f>
        <v>5534.3033669430606</v>
      </c>
      <c r="M15" s="123">
        <f>IF(ISNA(VLOOKUP($A15,'FY19 MAEP ADA Amount Only'!$A$5:$L$151,8,FALSE)),0,VLOOKUP($A15,'FY19 MAEP ADA Amount Only'!$A$5:$L$151,8,FALSE))</f>
        <v>0</v>
      </c>
      <c r="N15" s="134">
        <f t="shared" si="0"/>
        <v>5534.3033669430606</v>
      </c>
      <c r="P15" s="123">
        <f>IF(ISNA(VLOOKUP($A15,'FY22 MAEP ADA Amount Only'!$A$5:$Q$150,16,FALSE)),0,VLOOKUP($A15,'FY22 MAEP ADA Amount Only'!$A$5:$Q$150,16,FALSE))</f>
        <v>4692.7201087842423</v>
      </c>
      <c r="Q15" s="123">
        <f>IF(ISNA(VLOOKUP($A15,'FY19 MAEP ADA Amount Only'!$A$5:$L$151,11,FALSE)),0,VLOOKUP($A15,'FY19 MAEP ADA Amount Only'!$A$5:$L$151,11,FALSE))</f>
        <v>0</v>
      </c>
      <c r="R15" s="134">
        <f t="shared" si="1"/>
        <v>4692.7201087842423</v>
      </c>
      <c r="S15" s="139"/>
    </row>
    <row r="16" spans="1:19" s="125" customFormat="1">
      <c r="A16" s="56">
        <v>921</v>
      </c>
      <c r="B16" s="70" t="s">
        <v>21</v>
      </c>
      <c r="C16" s="123">
        <f>IF(ISNA(VLOOKUP($A16,'2022 MAEP summary '!$A$5:$Q$150,11,FALSE)),0,VLOOKUP($A16,'2022 MAEP summary '!$A$5:$Q$150,11,FALSE))</f>
        <v>5518.9060786018126</v>
      </c>
      <c r="D16" s="123">
        <f>IF(ISNA(VLOOKUP($A16,'2019 MAEP summary'!$A$5:$L$151,8,FALSE)),0,VLOOKUP($A16,'2019 MAEP summary'!$A$5:$L$151,8,FALSE))</f>
        <v>5244.5788277536867</v>
      </c>
      <c r="E16" s="134">
        <f>C16-D16</f>
        <v>274.32725084812591</v>
      </c>
      <c r="G16" s="123">
        <f>IF(ISNA(VLOOKUP($A16,'2022 MAEP summary '!$A$5:$Q$150,16,FALSE)),0,VLOOKUP($A16,'2022 MAEP summary '!$A$5:$Q$150,16,FALSE))</f>
        <v>4387.0120536341774</v>
      </c>
      <c r="H16" s="123">
        <f>IF(ISNA(VLOOKUP($A16,'2019 MAEP summary'!$A$5:$L$151,11,FALSE)),0,VLOOKUP($A16,'2019 MAEP summary'!$A$5:$L$151,11,FALSE))</f>
        <v>4155.7676725065048</v>
      </c>
      <c r="I16" s="134">
        <f>G16-H16</f>
        <v>231.24438112767257</v>
      </c>
      <c r="J16" s="139"/>
      <c r="L16" s="123">
        <f>IF(ISNA(VLOOKUP($A16,'FY22 MAEP ADA Amount Only'!$A$5:$Q$150,11,FALSE)),0,VLOOKUP($A16,'FY22 MAEP ADA Amount Only'!$A$5:$Q$150,11,FALSE))</f>
        <v>5518.9060786018126</v>
      </c>
      <c r="M16" s="123">
        <f>IF(ISNA(VLOOKUP($A16,'FY19 MAEP ADA Amount Only'!$A$5:$L$151,8,FALSE)),0,VLOOKUP($A16,'FY19 MAEP ADA Amount Only'!$A$5:$L$151,8,FALSE))</f>
        <v>5244.5788277536867</v>
      </c>
      <c r="N16" s="134">
        <f t="shared" si="0"/>
        <v>274.32725084812591</v>
      </c>
      <c r="P16" s="123">
        <f>IF(ISNA(VLOOKUP($A16,'FY22 MAEP ADA Amount Only'!$A$5:$Q$150,16,FALSE)),0,VLOOKUP($A16,'FY22 MAEP ADA Amount Only'!$A$5:$Q$150,16,FALSE))</f>
        <v>4387.0120536341774</v>
      </c>
      <c r="Q16" s="123">
        <f>IF(ISNA(VLOOKUP($A16,'FY19 MAEP ADA Amount Only'!$A$5:$L$151,11,FALSE)),0,VLOOKUP($A16,'FY19 MAEP ADA Amount Only'!$A$5:$L$151,11,FALSE))</f>
        <v>4155.7676725065048</v>
      </c>
      <c r="R16" s="134">
        <f t="shared" si="1"/>
        <v>231.24438112767257</v>
      </c>
      <c r="S16" s="139"/>
    </row>
    <row r="17" spans="1:19" s="125" customFormat="1">
      <c r="A17" s="56">
        <v>1000</v>
      </c>
      <c r="B17" s="70" t="s">
        <v>22</v>
      </c>
      <c r="C17" s="123">
        <f>IF(ISNA(VLOOKUP($A17,'2022 MAEP summary '!$A$5:$Q$150,11,FALSE)),0,VLOOKUP($A17,'2022 MAEP summary '!$A$5:$Q$150,11,FALSE))</f>
        <v>5526.3963340319769</v>
      </c>
      <c r="D17" s="123">
        <f>IF(ISNA(VLOOKUP($A17,'2019 MAEP summary'!$A$5:$L$151,8,FALSE)),0,VLOOKUP($A17,'2019 MAEP summary'!$A$5:$L$151,8,FALSE))</f>
        <v>5140.8234426737981</v>
      </c>
      <c r="E17" s="134">
        <f>C17-D17</f>
        <v>385.57289135817882</v>
      </c>
      <c r="G17" s="123">
        <f>IF(ISNA(VLOOKUP($A17,'2022 MAEP summary '!$A$5:$Q$150,16,FALSE)),0,VLOOKUP($A17,'2022 MAEP summary '!$A$5:$Q$150,16,FALSE))</f>
        <v>4146.7684562020413</v>
      </c>
      <c r="H17" s="123">
        <f>IF(ISNA(VLOOKUP($A17,'2019 MAEP summary'!$A$5:$L$151,11,FALSE)),0,VLOOKUP($A17,'2019 MAEP summary'!$A$5:$L$151,11,FALSE))</f>
        <v>3752.8013779748685</v>
      </c>
      <c r="I17" s="134">
        <f>G17-H17</f>
        <v>393.96707822717281</v>
      </c>
      <c r="J17" s="139"/>
      <c r="L17" s="123">
        <f>IF(ISNA(VLOOKUP($A17,'FY22 MAEP ADA Amount Only'!$A$5:$Q$150,11,FALSE)),0,VLOOKUP($A17,'FY22 MAEP ADA Amount Only'!$A$5:$Q$150,11,FALSE))</f>
        <v>5526.3963340319769</v>
      </c>
      <c r="M17" s="123">
        <f>IF(ISNA(VLOOKUP($A17,'FY19 MAEP ADA Amount Only'!$A$5:$L$151,8,FALSE)),0,VLOOKUP($A17,'FY19 MAEP ADA Amount Only'!$A$5:$L$151,8,FALSE))</f>
        <v>5140.8234426737981</v>
      </c>
      <c r="N17" s="134">
        <f t="shared" si="0"/>
        <v>385.57289135817882</v>
      </c>
      <c r="P17" s="123">
        <f>IF(ISNA(VLOOKUP($A17,'FY22 MAEP ADA Amount Only'!$A$5:$Q$150,16,FALSE)),0,VLOOKUP($A17,'FY22 MAEP ADA Amount Only'!$A$5:$Q$150,16,FALSE))</f>
        <v>4146.7684562020413</v>
      </c>
      <c r="Q17" s="123">
        <f>IF(ISNA(VLOOKUP($A17,'FY19 MAEP ADA Amount Only'!$A$5:$L$151,11,FALSE)),0,VLOOKUP($A17,'FY19 MAEP ADA Amount Only'!$A$5:$L$151,11,FALSE))</f>
        <v>3752.8013779748685</v>
      </c>
      <c r="R17" s="134">
        <f t="shared" si="1"/>
        <v>393.96707822717281</v>
      </c>
      <c r="S17" s="139"/>
    </row>
    <row r="18" spans="1:19" s="118" customFormat="1">
      <c r="A18" s="119">
        <v>1100</v>
      </c>
      <c r="B18" s="121" t="s">
        <v>23</v>
      </c>
      <c r="C18" s="117">
        <f>IF(ISNA(VLOOKUP($A18,'2022 MAEP summary '!$A$5:$Q$150,11,FALSE)),0,VLOOKUP($A18,'2022 MAEP summary '!$A$5:$Q$150,11,FALSE))</f>
        <v>5535.228668037932</v>
      </c>
      <c r="D18" s="117">
        <f>IF(ISNA(VLOOKUP($A18,'2019 MAEP summary'!$A$5:$L$151,8,FALSE)),0,VLOOKUP($A18,'2019 MAEP summary'!$A$5:$L$151,8,FALSE))</f>
        <v>5260.2115556322551</v>
      </c>
      <c r="E18" s="133">
        <f>C18-D18</f>
        <v>275.01711240567693</v>
      </c>
      <c r="G18" s="117">
        <f>IF(ISNA(VLOOKUP($A18,'2022 MAEP summary '!$A$5:$Q$150,16,FALSE)),0,VLOOKUP($A18,'2022 MAEP summary '!$A$5:$Q$150,16,FALSE))</f>
        <v>4108.2999348109524</v>
      </c>
      <c r="H18" s="117">
        <f>IF(ISNA(VLOOKUP($A18,'2019 MAEP summary'!$A$5:$L$151,11,FALSE)),0,VLOOKUP($A18,'2019 MAEP summary'!$A$5:$L$151,11,FALSE))</f>
        <v>3839.9546049205792</v>
      </c>
      <c r="I18" s="133">
        <f>G18-H18</f>
        <v>268.34532989037325</v>
      </c>
      <c r="J18" s="138" t="s">
        <v>190</v>
      </c>
      <c r="L18" s="117">
        <f>IF(ISNA(VLOOKUP($A18,'FY22 MAEP ADA Amount Only'!$A$5:$Q$150,11,FALSE)),0,VLOOKUP($A18,'FY22 MAEP ADA Amount Only'!$A$5:$Q$150,11,FALSE))</f>
        <v>5535.228668037932</v>
      </c>
      <c r="M18" s="117">
        <f>IF(ISNA(VLOOKUP($A18,'FY19 MAEP ADA Amount Only'!$A$5:$L$151,8,FALSE)),0,VLOOKUP($A18,'FY19 MAEP ADA Amount Only'!$A$5:$L$151,8,FALSE))</f>
        <v>5260.2115556322551</v>
      </c>
      <c r="N18" s="133">
        <f t="shared" si="0"/>
        <v>275.01711240567693</v>
      </c>
      <c r="P18" s="117">
        <f>IF(ISNA(VLOOKUP($A18,'FY22 MAEP ADA Amount Only'!$A$5:$Q$150,16,FALSE)),0,VLOOKUP($A18,'FY22 MAEP ADA Amount Only'!$A$5:$Q$150,16,FALSE))</f>
        <v>4108.2999348109524</v>
      </c>
      <c r="Q18" s="117">
        <f>IF(ISNA(VLOOKUP($A18,'FY19 MAEP ADA Amount Only'!$A$5:$L$151,11,FALSE)),0,VLOOKUP($A18,'FY19 MAEP ADA Amount Only'!$A$5:$L$151,11,FALSE))</f>
        <v>3839.9546049205792</v>
      </c>
      <c r="R18" s="133">
        <f t="shared" si="1"/>
        <v>268.34532989037325</v>
      </c>
      <c r="S18" s="138" t="s">
        <v>190</v>
      </c>
    </row>
    <row r="19" spans="1:19">
      <c r="A19" s="9">
        <v>1211</v>
      </c>
      <c r="B19" s="21" t="s">
        <v>24</v>
      </c>
      <c r="C19" s="103">
        <f>IF(ISNA(VLOOKUP($A19,'2022 MAEP summary '!$A$5:$Q$150,11,FALSE)),0,VLOOKUP($A19,'2022 MAEP summary '!$A$5:$Q$150,11,FALSE))</f>
        <v>5541.1069046065522</v>
      </c>
      <c r="D19" s="103">
        <f>IF(ISNA(VLOOKUP($A19,'2019 MAEP summary'!$A$5:$L$151,8,FALSE)),0,VLOOKUP($A19,'2019 MAEP summary'!$A$5:$L$151,8,FALSE))</f>
        <v>5107.8897106228387</v>
      </c>
      <c r="E19" s="131">
        <f>C19-D19</f>
        <v>433.21719398371351</v>
      </c>
      <c r="G19" s="103">
        <f>IF(ISNA(VLOOKUP($A19,'2022 MAEP summary '!$A$5:$Q$150,16,FALSE)),0,VLOOKUP($A19,'2022 MAEP summary '!$A$5:$Q$150,16,FALSE))</f>
        <v>4045.0076053764851</v>
      </c>
      <c r="H19" s="103">
        <f>IF(ISNA(VLOOKUP($A19,'2019 MAEP summary'!$A$5:$L$151,11,FALSE)),0,VLOOKUP($A19,'2019 MAEP summary'!$A$5:$L$151,11,FALSE))</f>
        <v>3728.7592694412629</v>
      </c>
      <c r="I19" s="131">
        <f>G19-H19</f>
        <v>316.24833593522226</v>
      </c>
      <c r="L19" s="123">
        <f>IF(ISNA(VLOOKUP($A19,'FY22 MAEP ADA Amount Only'!$A$5:$Q$150,11,FALSE)),0,VLOOKUP($A19,'FY22 MAEP ADA Amount Only'!$A$5:$Q$150,11,FALSE))</f>
        <v>5541.1069046065522</v>
      </c>
      <c r="M19" s="123">
        <f>IF(ISNA(VLOOKUP($A19,'FY19 MAEP ADA Amount Only'!$A$5:$L$151,8,FALSE)),0,VLOOKUP($A19,'FY19 MAEP ADA Amount Only'!$A$5:$L$151,8,FALSE))</f>
        <v>5107.8897106228387</v>
      </c>
      <c r="N19" s="134">
        <f t="shared" si="0"/>
        <v>433.21719398371351</v>
      </c>
      <c r="P19" s="123">
        <f>IF(ISNA(VLOOKUP($A19,'FY22 MAEP ADA Amount Only'!$A$5:$Q$150,16,FALSE)),0,VLOOKUP($A19,'FY22 MAEP ADA Amount Only'!$A$5:$Q$150,16,FALSE))</f>
        <v>4045.0076053764851</v>
      </c>
      <c r="Q19" s="123">
        <f>IF(ISNA(VLOOKUP($A19,'FY19 MAEP ADA Amount Only'!$A$5:$L$151,11,FALSE)),0,VLOOKUP($A19,'FY19 MAEP ADA Amount Only'!$A$5:$L$151,11,FALSE))</f>
        <v>3728.7592694412629</v>
      </c>
      <c r="R19" s="134">
        <f t="shared" si="1"/>
        <v>316.24833593522226</v>
      </c>
      <c r="S19" s="136"/>
    </row>
    <row r="20" spans="1:19" s="118" customFormat="1">
      <c r="A20" s="119">
        <v>1212</v>
      </c>
      <c r="B20" s="121" t="s">
        <v>25</v>
      </c>
      <c r="C20" s="117">
        <f>IF(ISNA(VLOOKUP($A20,'2022 MAEP summary '!$A$5:$Q$150,11,FALSE)),0,VLOOKUP($A20,'2022 MAEP summary '!$A$5:$Q$150,11,FALSE))</f>
        <v>5537.2345932300323</v>
      </c>
      <c r="D20" s="117">
        <f>IF(ISNA(VLOOKUP($A20,'2019 MAEP summary'!$A$5:$L$151,8,FALSE)),0,VLOOKUP($A20,'2019 MAEP summary'!$A$5:$L$151,8,FALSE))</f>
        <v>5239.8713099755059</v>
      </c>
      <c r="E20" s="133">
        <f>C20-D20</f>
        <v>297.36328325452632</v>
      </c>
      <c r="G20" s="117">
        <f>IF(ISNA(VLOOKUP($A20,'2022 MAEP summary '!$A$5:$Q$150,16,FALSE)),0,VLOOKUP($A20,'2022 MAEP summary '!$A$5:$Q$150,16,FALSE))</f>
        <v>4102.9293818411315</v>
      </c>
      <c r="H20" s="117">
        <f>IF(ISNA(VLOOKUP($A20,'2019 MAEP summary'!$A$5:$L$151,11,FALSE)),0,VLOOKUP($A20,'2019 MAEP summary'!$A$5:$L$151,11,FALSE))</f>
        <v>3825.1061754958937</v>
      </c>
      <c r="I20" s="133">
        <f>G20-H20</f>
        <v>277.82320634523785</v>
      </c>
      <c r="J20" s="138" t="s">
        <v>190</v>
      </c>
      <c r="L20" s="117">
        <f>IF(ISNA(VLOOKUP($A20,'FY22 MAEP ADA Amount Only'!$A$5:$Q$150,11,FALSE)),0,VLOOKUP($A20,'FY22 MAEP ADA Amount Only'!$A$5:$Q$150,11,FALSE))</f>
        <v>5537.2345932300323</v>
      </c>
      <c r="M20" s="117">
        <f>IF(ISNA(VLOOKUP($A20,'FY19 MAEP ADA Amount Only'!$A$5:$L$151,8,FALSE)),0,VLOOKUP($A20,'FY19 MAEP ADA Amount Only'!$A$5:$L$151,8,FALSE))</f>
        <v>5239.8713099755059</v>
      </c>
      <c r="N20" s="133">
        <f t="shared" si="0"/>
        <v>297.36328325452632</v>
      </c>
      <c r="P20" s="117">
        <f>IF(ISNA(VLOOKUP($A20,'FY22 MAEP ADA Amount Only'!$A$5:$Q$150,16,FALSE)),0,VLOOKUP($A20,'FY22 MAEP ADA Amount Only'!$A$5:$Q$150,16,FALSE))</f>
        <v>4102.9293818411315</v>
      </c>
      <c r="Q20" s="117">
        <f>IF(ISNA(VLOOKUP($A20,'FY19 MAEP ADA Amount Only'!$A$5:$L$151,11,FALSE)),0,VLOOKUP($A20,'FY19 MAEP ADA Amount Only'!$A$5:$L$151,11,FALSE))</f>
        <v>3825.1061754958937</v>
      </c>
      <c r="R20" s="133">
        <f t="shared" si="1"/>
        <v>277.82320634523785</v>
      </c>
      <c r="S20" s="138" t="s">
        <v>190</v>
      </c>
    </row>
    <row r="21" spans="1:19" s="125" customFormat="1">
      <c r="A21" s="56">
        <v>1321</v>
      </c>
      <c r="B21" s="70" t="s">
        <v>26</v>
      </c>
      <c r="C21" s="123">
        <f>IF(ISNA(VLOOKUP($A21,'2022 MAEP summary '!$A$5:$Q$150,11,FALSE)),0,VLOOKUP($A21,'2022 MAEP summary '!$A$5:$Q$150,11,FALSE))</f>
        <v>5539.2320399516666</v>
      </c>
      <c r="D21" s="123">
        <f>IF(ISNA(VLOOKUP($A21,'2019 MAEP summary'!$A$5:$L$151,8,FALSE)),0,VLOOKUP($A21,'2019 MAEP summary'!$A$5:$L$151,8,FALSE))</f>
        <v>5258.0213342228153</v>
      </c>
      <c r="E21" s="134">
        <f>C21-D21</f>
        <v>281.21070572885128</v>
      </c>
      <c r="G21" s="123">
        <f>IF(ISNA(VLOOKUP($A21,'2022 MAEP summary '!$A$5:$Q$150,16,FALSE)),0,VLOOKUP($A21,'2022 MAEP summary '!$A$5:$Q$150,16,FALSE))</f>
        <v>4043.6392566345457</v>
      </c>
      <c r="H21" s="123">
        <f>IF(ISNA(VLOOKUP($A21,'2019 MAEP summary'!$A$5:$L$151,11,FALSE)),0,VLOOKUP($A21,'2019 MAEP summary'!$A$5:$L$151,11,FALSE))</f>
        <v>3838.355593406357</v>
      </c>
      <c r="I21" s="134">
        <f>G21-H21</f>
        <v>205.28366322818874</v>
      </c>
      <c r="J21" s="139"/>
      <c r="L21" s="123">
        <f>IF(ISNA(VLOOKUP($A21,'FY22 MAEP ADA Amount Only'!$A$5:$Q$150,11,FALSE)),0,VLOOKUP($A21,'FY22 MAEP ADA Amount Only'!$A$5:$Q$150,11,FALSE))</f>
        <v>5539.2320399516666</v>
      </c>
      <c r="M21" s="123">
        <f>IF(ISNA(VLOOKUP($A21,'FY19 MAEP ADA Amount Only'!$A$5:$L$151,8,FALSE)),0,VLOOKUP($A21,'FY19 MAEP ADA Amount Only'!$A$5:$L$151,8,FALSE))</f>
        <v>5258.0213342228153</v>
      </c>
      <c r="N21" s="134">
        <f t="shared" si="0"/>
        <v>281.21070572885128</v>
      </c>
      <c r="P21" s="123">
        <f>IF(ISNA(VLOOKUP($A21,'FY22 MAEP ADA Amount Only'!$A$5:$Q$150,16,FALSE)),0,VLOOKUP($A21,'FY22 MAEP ADA Amount Only'!$A$5:$Q$150,16,FALSE))</f>
        <v>4043.6392566345457</v>
      </c>
      <c r="Q21" s="123">
        <f>IF(ISNA(VLOOKUP($A21,'FY19 MAEP ADA Amount Only'!$A$5:$L$151,11,FALSE)),0,VLOOKUP($A21,'FY19 MAEP ADA Amount Only'!$A$5:$L$151,11,FALSE))</f>
        <v>3838.355593406357</v>
      </c>
      <c r="R21" s="134">
        <f t="shared" si="1"/>
        <v>205.28366322818874</v>
      </c>
      <c r="S21" s="139"/>
    </row>
    <row r="22" spans="1:19" s="118" customFormat="1">
      <c r="A22" s="119">
        <v>1400</v>
      </c>
      <c r="B22" s="121" t="s">
        <v>27</v>
      </c>
      <c r="C22" s="117">
        <f>IF(ISNA(VLOOKUP($A22,'2022 MAEP summary '!$A$5:$Q$150,11,FALSE)),0,VLOOKUP($A22,'2022 MAEP summary '!$A$5:$Q$150,11,FALSE))</f>
        <v>5525.451714457442</v>
      </c>
      <c r="D22" s="117">
        <f>IF(ISNA(VLOOKUP($A22,'2019 MAEP summary'!$A$5:$L$151,8,FALSE)),0,VLOOKUP($A22,'2019 MAEP summary'!$A$5:$L$151,8,FALSE))</f>
        <v>5261.380889349155</v>
      </c>
      <c r="E22" s="133">
        <f>C22-D22</f>
        <v>264.07082510828695</v>
      </c>
      <c r="G22" s="117">
        <f>IF(ISNA(VLOOKUP($A22,'2022 MAEP summary '!$A$5:$Q$150,16,FALSE)),0,VLOOKUP($A22,'2022 MAEP summary '!$A$5:$Q$150,16,FALSE))</f>
        <v>4120.8098620370802</v>
      </c>
      <c r="H22" s="117">
        <f>IF(ISNA(VLOOKUP($A22,'2019 MAEP summary'!$A$5:$L$151,11,FALSE)),0,VLOOKUP($A22,'2019 MAEP summary'!$A$5:$L$151,11,FALSE))</f>
        <v>3840.8082062025187</v>
      </c>
      <c r="I22" s="133">
        <f>G22-H22</f>
        <v>280.00165583456146</v>
      </c>
      <c r="J22" s="138" t="s">
        <v>190</v>
      </c>
      <c r="L22" s="117">
        <f>IF(ISNA(VLOOKUP($A22,'FY22 MAEP ADA Amount Only'!$A$5:$Q$150,11,FALSE)),0,VLOOKUP($A22,'FY22 MAEP ADA Amount Only'!$A$5:$Q$150,11,FALSE))</f>
        <v>5525.451714457442</v>
      </c>
      <c r="M22" s="117">
        <f>IF(ISNA(VLOOKUP($A22,'FY19 MAEP ADA Amount Only'!$A$5:$L$151,8,FALSE)),0,VLOOKUP($A22,'FY19 MAEP ADA Amount Only'!$A$5:$L$151,8,FALSE))</f>
        <v>5261.380889349155</v>
      </c>
      <c r="N22" s="133">
        <f t="shared" si="0"/>
        <v>264.07082510828695</v>
      </c>
      <c r="P22" s="117">
        <f>IF(ISNA(VLOOKUP($A22,'FY22 MAEP ADA Amount Only'!$A$5:$Q$150,16,FALSE)),0,VLOOKUP($A22,'FY22 MAEP ADA Amount Only'!$A$5:$Q$150,16,FALSE))</f>
        <v>4120.8098620370802</v>
      </c>
      <c r="Q22" s="117">
        <f>IF(ISNA(VLOOKUP($A22,'FY19 MAEP ADA Amount Only'!$A$5:$L$151,11,FALSE)),0,VLOOKUP($A22,'FY19 MAEP ADA Amount Only'!$A$5:$L$151,11,FALSE))</f>
        <v>3840.8082062025187</v>
      </c>
      <c r="R22" s="133">
        <f t="shared" si="1"/>
        <v>280.00165583456146</v>
      </c>
      <c r="S22" s="138" t="s">
        <v>190</v>
      </c>
    </row>
    <row r="23" spans="1:19">
      <c r="A23" s="9">
        <v>1402</v>
      </c>
      <c r="B23" s="21" t="s">
        <v>28</v>
      </c>
      <c r="C23" s="103">
        <f>IF(ISNA(VLOOKUP($A23,'2022 MAEP summary '!$A$5:$Q$150,11,FALSE)),0,VLOOKUP($A23,'2022 MAEP summary '!$A$5:$Q$150,11,FALSE))</f>
        <v>5368.6190279664406</v>
      </c>
      <c r="D23" s="103">
        <f>IF(ISNA(VLOOKUP($A23,'2019 MAEP summary'!$A$5:$L$151,8,FALSE)),0,VLOOKUP($A23,'2019 MAEP summary'!$A$5:$L$151,8,FALSE))</f>
        <v>5256.7248142274593</v>
      </c>
      <c r="E23" s="131">
        <f>C23-D23</f>
        <v>111.89421373898131</v>
      </c>
      <c r="G23" s="103">
        <f>IF(ISNA(VLOOKUP($A23,'2022 MAEP summary '!$A$5:$Q$150,16,FALSE)),0,VLOOKUP($A23,'2022 MAEP summary '!$A$5:$Q$150,16,FALSE))</f>
        <v>4723.1330819017185</v>
      </c>
      <c r="H23" s="103">
        <f>IF(ISNA(VLOOKUP($A23,'2019 MAEP summary'!$A$5:$L$151,11,FALSE)),0,VLOOKUP($A23,'2019 MAEP summary'!$A$5:$L$151,11,FALSE))</f>
        <v>3837.4098300860906</v>
      </c>
      <c r="I23" s="131">
        <f>G23-H23</f>
        <v>885.72325181562792</v>
      </c>
      <c r="L23" s="123">
        <f>IF(ISNA(VLOOKUP($A23,'FY22 MAEP ADA Amount Only'!$A$5:$Q$150,11,FALSE)),0,VLOOKUP($A23,'FY22 MAEP ADA Amount Only'!$A$5:$Q$150,11,FALSE))</f>
        <v>5368.6190279664406</v>
      </c>
      <c r="M23" s="123">
        <f>IF(ISNA(VLOOKUP($A23,'FY19 MAEP ADA Amount Only'!$A$5:$L$151,8,FALSE)),0,VLOOKUP($A23,'FY19 MAEP ADA Amount Only'!$A$5:$L$151,8,FALSE))</f>
        <v>5256.7248142274593</v>
      </c>
      <c r="N23" s="134">
        <f t="shared" si="0"/>
        <v>111.89421373898131</v>
      </c>
      <c r="P23" s="123">
        <f>IF(ISNA(VLOOKUP($A23,'FY22 MAEP ADA Amount Only'!$A$5:$Q$150,16,FALSE)),0,VLOOKUP($A23,'FY22 MAEP ADA Amount Only'!$A$5:$Q$150,16,FALSE))</f>
        <v>4723.1330819017185</v>
      </c>
      <c r="Q23" s="123">
        <f>IF(ISNA(VLOOKUP($A23,'FY19 MAEP ADA Amount Only'!$A$5:$L$151,11,FALSE)),0,VLOOKUP($A23,'FY19 MAEP ADA Amount Only'!$A$5:$L$151,11,FALSE))</f>
        <v>3837.4098300860906</v>
      </c>
      <c r="R23" s="134">
        <f t="shared" si="1"/>
        <v>885.72325181562792</v>
      </c>
      <c r="S23" s="136"/>
    </row>
    <row r="24" spans="1:19" s="118" customFormat="1">
      <c r="A24" s="119">
        <v>1420</v>
      </c>
      <c r="B24" s="121" t="s">
        <v>29</v>
      </c>
      <c r="C24" s="117">
        <f>IF(ISNA(VLOOKUP($A24,'2022 MAEP summary '!$A$5:$Q$150,11,FALSE)),0,VLOOKUP($A24,'2022 MAEP summary '!$A$5:$Q$150,11,FALSE))</f>
        <v>5543.5357502742554</v>
      </c>
      <c r="D24" s="117">
        <f>IF(ISNA(VLOOKUP($A24,'2019 MAEP summary'!$A$5:$L$151,8,FALSE)),0,VLOOKUP($A24,'2019 MAEP summary'!$A$5:$L$151,8,FALSE))</f>
        <v>5261.7263119332883</v>
      </c>
      <c r="E24" s="133">
        <f>C24-D24</f>
        <v>281.80943834096706</v>
      </c>
      <c r="G24" s="117">
        <f>IF(ISNA(VLOOKUP($A24,'2022 MAEP summary '!$A$5:$Q$150,16,FALSE)),0,VLOOKUP($A24,'2022 MAEP summary '!$A$5:$Q$150,16,FALSE))</f>
        <v>4874.6871513495353</v>
      </c>
      <c r="H24" s="117">
        <f>IF(ISNA(VLOOKUP($A24,'2019 MAEP summary'!$A$5:$L$151,11,FALSE)),0,VLOOKUP($A24,'2019 MAEP summary'!$A$5:$L$151,11,FALSE))</f>
        <v>4525.1800025410703</v>
      </c>
      <c r="I24" s="133">
        <f>G24-H24</f>
        <v>349.50714880846499</v>
      </c>
      <c r="J24" s="138" t="s">
        <v>190</v>
      </c>
      <c r="L24" s="117">
        <f>IF(ISNA(VLOOKUP($A24,'FY22 MAEP ADA Amount Only'!$A$5:$Q$150,11,FALSE)),0,VLOOKUP($A24,'FY22 MAEP ADA Amount Only'!$A$5:$Q$150,11,FALSE))</f>
        <v>5543.5357502742554</v>
      </c>
      <c r="M24" s="117">
        <f>IF(ISNA(VLOOKUP($A24,'FY19 MAEP ADA Amount Only'!$A$5:$L$151,8,FALSE)),0,VLOOKUP($A24,'FY19 MAEP ADA Amount Only'!$A$5:$L$151,8,FALSE))</f>
        <v>5261.7263119332883</v>
      </c>
      <c r="N24" s="133">
        <f t="shared" si="0"/>
        <v>281.80943834096706</v>
      </c>
      <c r="P24" s="117">
        <f>IF(ISNA(VLOOKUP($A24,'FY22 MAEP ADA Amount Only'!$A$5:$Q$150,16,FALSE)),0,VLOOKUP($A24,'FY22 MAEP ADA Amount Only'!$A$5:$Q$150,16,FALSE))</f>
        <v>4874.6871513495353</v>
      </c>
      <c r="Q24" s="117">
        <f>IF(ISNA(VLOOKUP($A24,'FY19 MAEP ADA Amount Only'!$A$5:$L$151,11,FALSE)),0,VLOOKUP($A24,'FY19 MAEP ADA Amount Only'!$A$5:$L$151,11,FALSE))</f>
        <v>4525.1800025410703</v>
      </c>
      <c r="R24" s="133">
        <f t="shared" si="1"/>
        <v>349.50714880846499</v>
      </c>
      <c r="S24" s="138" t="s">
        <v>190</v>
      </c>
    </row>
    <row r="25" spans="1:19" s="118" customFormat="1">
      <c r="A25" s="119">
        <v>1425</v>
      </c>
      <c r="B25" s="121" t="s">
        <v>30</v>
      </c>
      <c r="C25" s="117">
        <f>IF(ISNA(VLOOKUP($A25,'2022 MAEP summary '!$A$5:$Q$150,11,FALSE)),0,VLOOKUP($A25,'2022 MAEP summary '!$A$5:$Q$150,11,FALSE))</f>
        <v>5543.5351693333341</v>
      </c>
      <c r="D25" s="117">
        <f>IF(ISNA(VLOOKUP($A25,'2019 MAEP summary'!$A$5:$L$151,8,FALSE)),0,VLOOKUP($A25,'2019 MAEP summary'!$A$5:$L$151,8,FALSE))</f>
        <v>5261.726319043355</v>
      </c>
      <c r="E25" s="133">
        <f>C25-D25</f>
        <v>281.80885028997909</v>
      </c>
      <c r="G25" s="117">
        <f>IF(ISNA(VLOOKUP($A25,'2022 MAEP summary '!$A$5:$Q$150,16,FALSE)),0,VLOOKUP($A25,'2022 MAEP summary '!$A$5:$Q$150,16,FALSE))</f>
        <v>4874.6862120000005</v>
      </c>
      <c r="H25" s="117">
        <f>IF(ISNA(VLOOKUP($A25,'2019 MAEP summary'!$A$5:$L$151,11,FALSE)),0,VLOOKUP($A25,'2019 MAEP summary'!$A$5:$L$151,11,FALSE))</f>
        <v>4525.1790826666675</v>
      </c>
      <c r="I25" s="133">
        <f>G25-H25</f>
        <v>349.50712933333307</v>
      </c>
      <c r="J25" s="138" t="s">
        <v>190</v>
      </c>
      <c r="L25" s="117">
        <f>IF(ISNA(VLOOKUP($A25,'FY22 MAEP ADA Amount Only'!$A$5:$Q$150,11,FALSE)),0,VLOOKUP($A25,'FY22 MAEP ADA Amount Only'!$A$5:$Q$150,11,FALSE))</f>
        <v>5543.5351693333341</v>
      </c>
      <c r="M25" s="117">
        <f>IF(ISNA(VLOOKUP($A25,'FY19 MAEP ADA Amount Only'!$A$5:$L$151,8,FALSE)),0,VLOOKUP($A25,'FY19 MAEP ADA Amount Only'!$A$5:$L$151,8,FALSE))</f>
        <v>5261.726319043355</v>
      </c>
      <c r="N25" s="133">
        <f t="shared" si="0"/>
        <v>281.80885028997909</v>
      </c>
      <c r="P25" s="117">
        <f>IF(ISNA(VLOOKUP($A25,'FY22 MAEP ADA Amount Only'!$A$5:$Q$150,16,FALSE)),0,VLOOKUP($A25,'FY22 MAEP ADA Amount Only'!$A$5:$Q$150,16,FALSE))</f>
        <v>4874.6862120000005</v>
      </c>
      <c r="Q25" s="117">
        <f>IF(ISNA(VLOOKUP($A25,'FY19 MAEP ADA Amount Only'!$A$5:$L$151,11,FALSE)),0,VLOOKUP($A25,'FY19 MAEP ADA Amount Only'!$A$5:$L$151,11,FALSE))</f>
        <v>4525.1790826666675</v>
      </c>
      <c r="R25" s="133">
        <f t="shared" si="1"/>
        <v>349.50712933333307</v>
      </c>
      <c r="S25" s="138" t="s">
        <v>190</v>
      </c>
    </row>
    <row r="26" spans="1:19" s="125" customFormat="1">
      <c r="A26" s="56">
        <v>1500</v>
      </c>
      <c r="B26" s="70" t="s">
        <v>31</v>
      </c>
      <c r="C26" s="123">
        <f>IF(ISNA(VLOOKUP($A26,'2022 MAEP summary '!$A$5:$Q$150,11,FALSE)),0,VLOOKUP($A26,'2022 MAEP summary '!$A$5:$Q$150,11,FALSE))</f>
        <v>5511.1693097865518</v>
      </c>
      <c r="D26" s="123">
        <f>IF(ISNA(VLOOKUP($A26,'2019 MAEP summary'!$A$5:$L$151,8,FALSE)),0,VLOOKUP($A26,'2019 MAEP summary'!$A$5:$L$151,8,FALSE))</f>
        <v>5251.5070055397746</v>
      </c>
      <c r="E26" s="134">
        <f>C26-D26</f>
        <v>259.66230424677724</v>
      </c>
      <c r="G26" s="123">
        <f>IF(ISNA(VLOOKUP($A26,'2022 MAEP summary '!$A$5:$Q$150,16,FALSE)),0,VLOOKUP($A26,'2022 MAEP summary '!$A$5:$Q$150,16,FALSE))</f>
        <v>4298.7172122059901</v>
      </c>
      <c r="H26" s="123">
        <f>IF(ISNA(VLOOKUP($A26,'2019 MAEP summary'!$A$5:$L$151,11,FALSE)),0,VLOOKUP($A26,'2019 MAEP summary'!$A$5:$L$151,11,FALSE))</f>
        <v>4318.5495536793214</v>
      </c>
      <c r="I26" s="134">
        <f>G26-H26</f>
        <v>-19.832341473331326</v>
      </c>
      <c r="J26" s="139"/>
      <c r="L26" s="123">
        <f>IF(ISNA(VLOOKUP($A26,'FY22 MAEP ADA Amount Only'!$A$5:$Q$150,11,FALSE)),0,VLOOKUP($A26,'FY22 MAEP ADA Amount Only'!$A$5:$Q$150,11,FALSE))</f>
        <v>5511.1693097865518</v>
      </c>
      <c r="M26" s="123">
        <f>IF(ISNA(VLOOKUP($A26,'FY19 MAEP ADA Amount Only'!$A$5:$L$151,8,FALSE)),0,VLOOKUP($A26,'FY19 MAEP ADA Amount Only'!$A$5:$L$151,8,FALSE))</f>
        <v>5251.5070055397746</v>
      </c>
      <c r="N26" s="134">
        <f t="shared" si="0"/>
        <v>259.66230424677724</v>
      </c>
      <c r="P26" s="123">
        <f>IF(ISNA(VLOOKUP($A26,'FY22 MAEP ADA Amount Only'!$A$5:$Q$150,16,FALSE)),0,VLOOKUP($A26,'FY22 MAEP ADA Amount Only'!$A$5:$Q$150,16,FALSE))</f>
        <v>4298.7172122059901</v>
      </c>
      <c r="Q26" s="123">
        <f>IF(ISNA(VLOOKUP($A26,'FY19 MAEP ADA Amount Only'!$A$5:$L$151,11,FALSE)),0,VLOOKUP($A26,'FY19 MAEP ADA Amount Only'!$A$5:$L$151,11,FALSE))</f>
        <v>4318.5495536793214</v>
      </c>
      <c r="R26" s="134">
        <f t="shared" si="1"/>
        <v>-19.832341473331326</v>
      </c>
      <c r="S26" s="139"/>
    </row>
    <row r="27" spans="1:19" s="118" customFormat="1">
      <c r="A27" s="119">
        <v>1520</v>
      </c>
      <c r="B27" s="121" t="s">
        <v>32</v>
      </c>
      <c r="C27" s="117">
        <f>IF(ISNA(VLOOKUP($A27,'2022 MAEP summary '!$A$5:$Q$150,11,FALSE)),0,VLOOKUP($A27,'2022 MAEP summary '!$A$5:$Q$150,11,FALSE))</f>
        <v>5525.9779046911081</v>
      </c>
      <c r="D27" s="117">
        <f>IF(ISNA(VLOOKUP($A27,'2019 MAEP summary'!$A$5:$L$151,8,FALSE)),0,VLOOKUP($A27,'2019 MAEP summary'!$A$5:$L$151,8,FALSE))</f>
        <v>5254.9232468010487</v>
      </c>
      <c r="E27" s="133">
        <f>C27-D27</f>
        <v>271.05465789005939</v>
      </c>
      <c r="G27" s="117">
        <f>IF(ISNA(VLOOKUP($A27,'2022 MAEP summary '!$A$5:$Q$150,16,FALSE)),0,VLOOKUP($A27,'2022 MAEP summary '!$A$5:$Q$150,16,FALSE))</f>
        <v>4033.9639982702306</v>
      </c>
      <c r="H27" s="117">
        <f>IF(ISNA(VLOOKUP($A27,'2019 MAEP summary'!$A$5:$L$151,11,FALSE)),0,VLOOKUP($A27,'2019 MAEP summary'!$A$5:$L$151,11,FALSE))</f>
        <v>3836.0939701647653</v>
      </c>
      <c r="I27" s="133">
        <f>G27-H27</f>
        <v>197.87002810546528</v>
      </c>
      <c r="J27" s="138" t="s">
        <v>190</v>
      </c>
      <c r="L27" s="117">
        <f>IF(ISNA(VLOOKUP($A27,'FY22 MAEP ADA Amount Only'!$A$5:$Q$150,11,FALSE)),0,VLOOKUP($A27,'FY22 MAEP ADA Amount Only'!$A$5:$Q$150,11,FALSE))</f>
        <v>5525.9779046911081</v>
      </c>
      <c r="M27" s="117">
        <f>IF(ISNA(VLOOKUP($A27,'FY19 MAEP ADA Amount Only'!$A$5:$L$151,8,FALSE)),0,VLOOKUP($A27,'FY19 MAEP ADA Amount Only'!$A$5:$L$151,8,FALSE))</f>
        <v>5254.9232468010487</v>
      </c>
      <c r="N27" s="133">
        <f t="shared" si="0"/>
        <v>271.05465789005939</v>
      </c>
      <c r="P27" s="117">
        <f>IF(ISNA(VLOOKUP($A27,'FY22 MAEP ADA Amount Only'!$A$5:$Q$150,16,FALSE)),0,VLOOKUP($A27,'FY22 MAEP ADA Amount Only'!$A$5:$Q$150,16,FALSE))</f>
        <v>4033.9639982702306</v>
      </c>
      <c r="Q27" s="117">
        <f>IF(ISNA(VLOOKUP($A27,'FY19 MAEP ADA Amount Only'!$A$5:$L$151,11,FALSE)),0,VLOOKUP($A27,'FY19 MAEP ADA Amount Only'!$A$5:$L$151,11,FALSE))</f>
        <v>3836.0939701647653</v>
      </c>
      <c r="R27" s="133">
        <f t="shared" si="1"/>
        <v>197.87002810546528</v>
      </c>
      <c r="S27" s="138" t="s">
        <v>190</v>
      </c>
    </row>
    <row r="28" spans="1:19" s="125" customFormat="1">
      <c r="A28" s="56">
        <v>1600</v>
      </c>
      <c r="B28" s="70" t="s">
        <v>33</v>
      </c>
      <c r="C28" s="123">
        <f>IF(ISNA(VLOOKUP($A28,'2022 MAEP summary '!$A$5:$Q$150,11,FALSE)),0,VLOOKUP($A28,'2022 MAEP summary '!$A$5:$Q$150,11,FALSE))</f>
        <v>5532.516804244241</v>
      </c>
      <c r="D28" s="123">
        <f>IF(ISNA(VLOOKUP($A28,'2019 MAEP summary'!$A$5:$L$151,8,FALSE)),0,VLOOKUP($A28,'2019 MAEP summary'!$A$5:$L$151,8,FALSE))</f>
        <v>5192.7140642132936</v>
      </c>
      <c r="E28" s="134">
        <f>C28-D28</f>
        <v>339.80274003094746</v>
      </c>
      <c r="G28" s="123">
        <f>IF(ISNA(VLOOKUP($A28,'2022 MAEP summary '!$A$5:$Q$150,16,FALSE)),0,VLOOKUP($A28,'2022 MAEP summary '!$A$5:$Q$150,16,FALSE))</f>
        <v>4094.5593515118403</v>
      </c>
      <c r="H28" s="123">
        <f>IF(ISNA(VLOOKUP($A28,'2019 MAEP summary'!$A$5:$L$151,11,FALSE)),0,VLOOKUP($A28,'2019 MAEP summary'!$A$5:$L$151,11,FALSE))</f>
        <v>3790.6813855050696</v>
      </c>
      <c r="I28" s="134">
        <f>G28-H28</f>
        <v>303.87796600677075</v>
      </c>
      <c r="J28" s="139"/>
      <c r="L28" s="123">
        <f>IF(ISNA(VLOOKUP($A28,'FY22 MAEP ADA Amount Only'!$A$5:$Q$150,11,FALSE)),0,VLOOKUP($A28,'FY22 MAEP ADA Amount Only'!$A$5:$Q$150,11,FALSE))</f>
        <v>5532.516804244241</v>
      </c>
      <c r="M28" s="123">
        <f>IF(ISNA(VLOOKUP($A28,'FY19 MAEP ADA Amount Only'!$A$5:$L$151,8,FALSE)),0,VLOOKUP($A28,'FY19 MAEP ADA Amount Only'!$A$5:$L$151,8,FALSE))</f>
        <v>5192.7140642132936</v>
      </c>
      <c r="N28" s="134">
        <f t="shared" si="0"/>
        <v>339.80274003094746</v>
      </c>
      <c r="P28" s="123">
        <f>IF(ISNA(VLOOKUP($A28,'FY22 MAEP ADA Amount Only'!$A$5:$Q$150,16,FALSE)),0,VLOOKUP($A28,'FY22 MAEP ADA Amount Only'!$A$5:$Q$150,16,FALSE))</f>
        <v>4094.5593515118403</v>
      </c>
      <c r="Q28" s="123">
        <f>IF(ISNA(VLOOKUP($A28,'FY19 MAEP ADA Amount Only'!$A$5:$L$151,11,FALSE)),0,VLOOKUP($A28,'FY19 MAEP ADA Amount Only'!$A$5:$L$151,11,FALSE))</f>
        <v>3790.6813855050696</v>
      </c>
      <c r="R28" s="134">
        <f t="shared" si="1"/>
        <v>303.87796600677075</v>
      </c>
      <c r="S28" s="139"/>
    </row>
    <row r="29" spans="1:19" s="125" customFormat="1">
      <c r="A29" s="56">
        <v>1700</v>
      </c>
      <c r="B29" s="70" t="s">
        <v>34</v>
      </c>
      <c r="C29" s="123">
        <f>IF(ISNA(VLOOKUP($A29,'2022 MAEP summary '!$A$5:$Q$150,11,FALSE)),0,VLOOKUP($A29,'2022 MAEP summary '!$A$5:$Q$150,11,FALSE))</f>
        <v>5530.0166010891917</v>
      </c>
      <c r="D29" s="123">
        <f>IF(ISNA(VLOOKUP($A29,'2019 MAEP summary'!$A$5:$L$151,8,FALSE)),0,VLOOKUP($A29,'2019 MAEP summary'!$A$5:$L$151,8,FALSE))</f>
        <v>5102.9120893909858</v>
      </c>
      <c r="E29" s="134">
        <f>C29-D29</f>
        <v>427.1045116982059</v>
      </c>
      <c r="G29" s="123">
        <f>IF(ISNA(VLOOKUP($A29,'2022 MAEP summary '!$A$5:$Q$150,16,FALSE)),0,VLOOKUP($A29,'2022 MAEP summary '!$A$5:$Q$150,16,FALSE))</f>
        <v>4130.5748535613402</v>
      </c>
      <c r="H29" s="123">
        <f>IF(ISNA(VLOOKUP($A29,'2019 MAEP summary'!$A$5:$L$151,11,FALSE)),0,VLOOKUP($A29,'2019 MAEP summary'!$A$5:$L$151,11,FALSE))</f>
        <v>3767.6803853235506</v>
      </c>
      <c r="I29" s="134">
        <f>G29-H29</f>
        <v>362.89446823778962</v>
      </c>
      <c r="J29" s="139"/>
      <c r="L29" s="123">
        <f>IF(ISNA(VLOOKUP($A29,'FY22 MAEP ADA Amount Only'!$A$5:$Q$150,11,FALSE)),0,VLOOKUP($A29,'FY22 MAEP ADA Amount Only'!$A$5:$Q$150,11,FALSE))</f>
        <v>5530.0166010891917</v>
      </c>
      <c r="M29" s="123">
        <f>IF(ISNA(VLOOKUP($A29,'FY19 MAEP ADA Amount Only'!$A$5:$L$151,8,FALSE)),0,VLOOKUP($A29,'FY19 MAEP ADA Amount Only'!$A$5:$L$151,8,FALSE))</f>
        <v>5102.9120893909858</v>
      </c>
      <c r="N29" s="134">
        <f t="shared" si="0"/>
        <v>427.1045116982059</v>
      </c>
      <c r="P29" s="123">
        <f>IF(ISNA(VLOOKUP($A29,'FY22 MAEP ADA Amount Only'!$A$5:$Q$150,16,FALSE)),0,VLOOKUP($A29,'FY22 MAEP ADA Amount Only'!$A$5:$Q$150,16,FALSE))</f>
        <v>4130.5748535613402</v>
      </c>
      <c r="Q29" s="123">
        <f>IF(ISNA(VLOOKUP($A29,'FY19 MAEP ADA Amount Only'!$A$5:$L$151,11,FALSE)),0,VLOOKUP($A29,'FY19 MAEP ADA Amount Only'!$A$5:$L$151,11,FALSE))</f>
        <v>3767.6803853235506</v>
      </c>
      <c r="R29" s="134">
        <f t="shared" si="1"/>
        <v>362.89446823778962</v>
      </c>
      <c r="S29" s="139"/>
    </row>
    <row r="30" spans="1:19" s="125" customFormat="1">
      <c r="A30" s="56">
        <v>1800</v>
      </c>
      <c r="B30" s="70" t="s">
        <v>35</v>
      </c>
      <c r="C30" s="123">
        <f>IF(ISNA(VLOOKUP($A30,'2022 MAEP summary '!$A$5:$Q$150,11,FALSE)),0,VLOOKUP($A30,'2022 MAEP summary '!$A$5:$Q$150,11,FALSE))</f>
        <v>5532.3836011898939</v>
      </c>
      <c r="D30" s="123">
        <f>IF(ISNA(VLOOKUP($A30,'2019 MAEP summary'!$A$5:$L$151,8,FALSE)),0,VLOOKUP($A30,'2019 MAEP summary'!$A$5:$L$151,8,FALSE))</f>
        <v>5173.8818375930723</v>
      </c>
      <c r="E30" s="134">
        <f>C30-D30</f>
        <v>358.50176359682155</v>
      </c>
      <c r="G30" s="123">
        <f>IF(ISNA(VLOOKUP($A30,'2022 MAEP summary '!$A$5:$Q$150,16,FALSE)),0,VLOOKUP($A30,'2022 MAEP summary '!$A$5:$Q$150,16,FALSE))</f>
        <v>4060.2785502714996</v>
      </c>
      <c r="H30" s="123">
        <f>IF(ISNA(VLOOKUP($A30,'2019 MAEP summary'!$A$5:$L$151,11,FALSE)),0,VLOOKUP($A30,'2019 MAEP summary'!$A$5:$L$151,11,FALSE))</f>
        <v>3776.9336168352465</v>
      </c>
      <c r="I30" s="134">
        <f>G30-H30</f>
        <v>283.34493343625309</v>
      </c>
      <c r="J30" s="139"/>
      <c r="L30" s="123">
        <f>IF(ISNA(VLOOKUP($A30,'FY22 MAEP ADA Amount Only'!$A$5:$Q$150,11,FALSE)),0,VLOOKUP($A30,'FY22 MAEP ADA Amount Only'!$A$5:$Q$150,11,FALSE))</f>
        <v>5532.3836011898939</v>
      </c>
      <c r="M30" s="123">
        <f>IF(ISNA(VLOOKUP($A30,'FY19 MAEP ADA Amount Only'!$A$5:$L$151,8,FALSE)),0,VLOOKUP($A30,'FY19 MAEP ADA Amount Only'!$A$5:$L$151,8,FALSE))</f>
        <v>5173.8818375930723</v>
      </c>
      <c r="N30" s="134">
        <f t="shared" si="0"/>
        <v>358.50176359682155</v>
      </c>
      <c r="P30" s="123">
        <f>IF(ISNA(VLOOKUP($A30,'FY22 MAEP ADA Amount Only'!$A$5:$Q$150,16,FALSE)),0,VLOOKUP($A30,'FY22 MAEP ADA Amount Only'!$A$5:$Q$150,16,FALSE))</f>
        <v>4060.2785502714996</v>
      </c>
      <c r="Q30" s="123">
        <f>IF(ISNA(VLOOKUP($A30,'FY19 MAEP ADA Amount Only'!$A$5:$L$151,11,FALSE)),0,VLOOKUP($A30,'FY19 MAEP ADA Amount Only'!$A$5:$L$151,11,FALSE))</f>
        <v>3776.9336168352465</v>
      </c>
      <c r="R30" s="134">
        <f t="shared" si="1"/>
        <v>283.34493343625309</v>
      </c>
      <c r="S30" s="139"/>
    </row>
    <row r="31" spans="1:19" s="118" customFormat="1">
      <c r="A31" s="119">
        <v>1802</v>
      </c>
      <c r="B31" s="121" t="s">
        <v>36</v>
      </c>
      <c r="C31" s="117">
        <f>IF(ISNA(VLOOKUP($A31,'2022 MAEP summary '!$A$5:$Q$150,11,FALSE)),0,VLOOKUP($A31,'2022 MAEP summary '!$A$5:$Q$150,11,FALSE))</f>
        <v>5535.677925722609</v>
      </c>
      <c r="D31" s="117">
        <f>IF(ISNA(VLOOKUP($A31,'2019 MAEP summary'!$A$5:$L$151,8,FALSE)),0,VLOOKUP($A31,'2019 MAEP summary'!$A$5:$L$151,8,FALSE))</f>
        <v>5148.9953588115932</v>
      </c>
      <c r="E31" s="133">
        <f>C31-D31</f>
        <v>386.68256691101578</v>
      </c>
      <c r="G31" s="117">
        <f>IF(ISNA(VLOOKUP($A31,'2022 MAEP summary '!$A$5:$Q$150,16,FALSE)),0,VLOOKUP($A31,'2022 MAEP summary '!$A$5:$Q$150,16,FALSE))</f>
        <v>4041.0450694600054</v>
      </c>
      <c r="H31" s="117">
        <f>IF(ISNA(VLOOKUP($A31,'2019 MAEP summary'!$A$5:$L$151,11,FALSE)),0,VLOOKUP($A31,'2019 MAEP summary'!$A$5:$L$151,11,FALSE))</f>
        <v>3758.7672168134181</v>
      </c>
      <c r="I31" s="133">
        <f>G31-H31</f>
        <v>282.27785264658723</v>
      </c>
      <c r="J31" s="138" t="s">
        <v>190</v>
      </c>
      <c r="L31" s="117">
        <f>IF(ISNA(VLOOKUP($A31,'FY22 MAEP ADA Amount Only'!$A$5:$Q$150,11,FALSE)),0,VLOOKUP($A31,'FY22 MAEP ADA Amount Only'!$A$5:$Q$150,11,FALSE))</f>
        <v>5535.677925722609</v>
      </c>
      <c r="M31" s="117">
        <f>IF(ISNA(VLOOKUP($A31,'FY19 MAEP ADA Amount Only'!$A$5:$L$151,8,FALSE)),0,VLOOKUP($A31,'FY19 MAEP ADA Amount Only'!$A$5:$L$151,8,FALSE))</f>
        <v>5148.9953588115932</v>
      </c>
      <c r="N31" s="133">
        <f t="shared" si="0"/>
        <v>386.68256691101578</v>
      </c>
      <c r="P31" s="117">
        <f>IF(ISNA(VLOOKUP($A31,'FY22 MAEP ADA Amount Only'!$A$5:$Q$150,16,FALSE)),0,VLOOKUP($A31,'FY22 MAEP ADA Amount Only'!$A$5:$Q$150,16,FALSE))</f>
        <v>4041.0450694600054</v>
      </c>
      <c r="Q31" s="117">
        <f>IF(ISNA(VLOOKUP($A31,'FY19 MAEP ADA Amount Only'!$A$5:$L$151,11,FALSE)),0,VLOOKUP($A31,'FY19 MAEP ADA Amount Only'!$A$5:$L$151,11,FALSE))</f>
        <v>3758.7672168134181</v>
      </c>
      <c r="R31" s="133">
        <f t="shared" si="1"/>
        <v>282.27785264658723</v>
      </c>
      <c r="S31" s="138" t="s">
        <v>190</v>
      </c>
    </row>
    <row r="32" spans="1:19" s="118" customFormat="1">
      <c r="A32" s="119">
        <v>1820</v>
      </c>
      <c r="B32" s="121" t="s">
        <v>37</v>
      </c>
      <c r="C32" s="117">
        <f>IF(ISNA(VLOOKUP($A32,'2022 MAEP summary '!$A$5:$Q$150,11,FALSE)),0,VLOOKUP($A32,'2022 MAEP summary '!$A$5:$Q$150,11,FALSE))</f>
        <v>5539.3675294117647</v>
      </c>
      <c r="D32" s="117">
        <f>IF(ISNA(VLOOKUP($A32,'2019 MAEP summary'!$A$5:$L$151,8,FALSE)),0,VLOOKUP($A32,'2019 MAEP summary'!$A$5:$L$151,8,FALSE))</f>
        <v>5267.9987563818495</v>
      </c>
      <c r="E32" s="133">
        <f>C32-D32</f>
        <v>271.36877302991525</v>
      </c>
      <c r="G32" s="117">
        <f>IF(ISNA(VLOOKUP($A32,'2022 MAEP summary '!$A$5:$Q$150,16,FALSE)),0,VLOOKUP($A32,'2022 MAEP summary '!$A$5:$Q$150,16,FALSE))</f>
        <v>4104.0324316966453</v>
      </c>
      <c r="H32" s="117">
        <f>IF(ISNA(VLOOKUP($A32,'2019 MAEP summary'!$A$5:$L$151,11,FALSE)),0,VLOOKUP($A32,'2019 MAEP summary'!$A$5:$L$151,11,FALSE))</f>
        <v>3845.6389970409859</v>
      </c>
      <c r="I32" s="133">
        <f>G32-H32</f>
        <v>258.39343465565935</v>
      </c>
      <c r="J32" s="138" t="s">
        <v>190</v>
      </c>
      <c r="L32" s="117">
        <f>IF(ISNA(VLOOKUP($A32,'FY22 MAEP ADA Amount Only'!$A$5:$Q$150,11,FALSE)),0,VLOOKUP($A32,'FY22 MAEP ADA Amount Only'!$A$5:$Q$150,11,FALSE))</f>
        <v>5539.3675294117647</v>
      </c>
      <c r="M32" s="117">
        <f>IF(ISNA(VLOOKUP($A32,'FY19 MAEP ADA Amount Only'!$A$5:$L$151,8,FALSE)),0,VLOOKUP($A32,'FY19 MAEP ADA Amount Only'!$A$5:$L$151,8,FALSE))</f>
        <v>5267.9987563818495</v>
      </c>
      <c r="N32" s="133">
        <f t="shared" si="0"/>
        <v>271.36877302991525</v>
      </c>
      <c r="P32" s="117">
        <f>IF(ISNA(VLOOKUP($A32,'FY22 MAEP ADA Amount Only'!$A$5:$Q$150,16,FALSE)),0,VLOOKUP($A32,'FY22 MAEP ADA Amount Only'!$A$5:$Q$150,16,FALSE))</f>
        <v>4104.0324316966453</v>
      </c>
      <c r="Q32" s="117">
        <f>IF(ISNA(VLOOKUP($A32,'FY19 MAEP ADA Amount Only'!$A$5:$L$151,11,FALSE)),0,VLOOKUP($A32,'FY19 MAEP ADA Amount Only'!$A$5:$L$151,11,FALSE))</f>
        <v>3845.6389970409859</v>
      </c>
      <c r="R32" s="133">
        <f t="shared" si="1"/>
        <v>258.39343465565935</v>
      </c>
      <c r="S32" s="138" t="s">
        <v>190</v>
      </c>
    </row>
    <row r="33" spans="1:19">
      <c r="A33" s="9">
        <v>1821</v>
      </c>
      <c r="B33" s="21" t="s">
        <v>38</v>
      </c>
      <c r="C33" s="103">
        <f>IF(ISNA(VLOOKUP($A33,'2022 MAEP summary '!$A$5:$Q$150,11,FALSE)),0,VLOOKUP($A33,'2022 MAEP summary '!$A$5:$Q$150,11,FALSE))</f>
        <v>5532.3128476147585</v>
      </c>
      <c r="D33" s="103">
        <f>IF(ISNA(VLOOKUP($A33,'2019 MAEP summary'!$A$5:$L$151,8,FALSE)),0,VLOOKUP($A33,'2019 MAEP summary'!$A$5:$L$151,8,FALSE))</f>
        <v>5116.1493180926682</v>
      </c>
      <c r="E33" s="131">
        <f>C33-D33</f>
        <v>416.16352952209036</v>
      </c>
      <c r="G33" s="103">
        <f>IF(ISNA(VLOOKUP($A33,'2022 MAEP summary '!$A$5:$Q$150,16,FALSE)),0,VLOOKUP($A33,'2022 MAEP summary '!$A$5:$Q$150,16,FALSE))</f>
        <v>4355.1768397105416</v>
      </c>
      <c r="H33" s="103">
        <f>IF(ISNA(VLOOKUP($A33,'2019 MAEP summary'!$A$5:$L$151,11,FALSE)),0,VLOOKUP($A33,'2019 MAEP summary'!$A$5:$L$151,11,FALSE))</f>
        <v>3983.7792957599154</v>
      </c>
      <c r="I33" s="131">
        <f>G33-H33</f>
        <v>371.39754395062619</v>
      </c>
      <c r="L33" s="123">
        <f>IF(ISNA(VLOOKUP($A33,'FY22 MAEP ADA Amount Only'!$A$5:$Q$150,11,FALSE)),0,VLOOKUP($A33,'FY22 MAEP ADA Amount Only'!$A$5:$Q$150,11,FALSE))</f>
        <v>5532.3128476147585</v>
      </c>
      <c r="M33" s="123">
        <f>IF(ISNA(VLOOKUP($A33,'FY19 MAEP ADA Amount Only'!$A$5:$L$151,8,FALSE)),0,VLOOKUP($A33,'FY19 MAEP ADA Amount Only'!$A$5:$L$151,8,FALSE))</f>
        <v>5116.1493180926682</v>
      </c>
      <c r="N33" s="134">
        <f t="shared" si="0"/>
        <v>416.16352952209036</v>
      </c>
      <c r="P33" s="123">
        <f>IF(ISNA(VLOOKUP($A33,'FY22 MAEP ADA Amount Only'!$A$5:$Q$150,16,FALSE)),0,VLOOKUP($A33,'FY22 MAEP ADA Amount Only'!$A$5:$Q$150,16,FALSE))</f>
        <v>4355.1768397105416</v>
      </c>
      <c r="Q33" s="123">
        <f>IF(ISNA(VLOOKUP($A33,'FY19 MAEP ADA Amount Only'!$A$5:$L$151,11,FALSE)),0,VLOOKUP($A33,'FY19 MAEP ADA Amount Only'!$A$5:$L$151,11,FALSE))</f>
        <v>3983.7792957599154</v>
      </c>
      <c r="R33" s="134">
        <f t="shared" si="1"/>
        <v>371.39754395062619</v>
      </c>
      <c r="S33" s="136"/>
    </row>
    <row r="34" spans="1:19">
      <c r="A34" s="9">
        <v>1900</v>
      </c>
      <c r="B34" s="21" t="s">
        <v>39</v>
      </c>
      <c r="C34" s="103">
        <f>IF(ISNA(VLOOKUP($A34,'2022 MAEP summary '!$A$5:$Q$150,11,FALSE)),0,VLOOKUP($A34,'2022 MAEP summary '!$A$5:$Q$150,11,FALSE))</f>
        <v>5507.1738093090626</v>
      </c>
      <c r="D34" s="103">
        <f>IF(ISNA(VLOOKUP($A34,'2019 MAEP summary'!$A$5:$L$151,8,FALSE)),0,VLOOKUP($A34,'2019 MAEP summary'!$A$5:$L$151,8,FALSE))</f>
        <v>5165.3055604286837</v>
      </c>
      <c r="E34" s="131">
        <f>C34-D34</f>
        <v>341.86824888037881</v>
      </c>
      <c r="G34" s="103">
        <f>IF(ISNA(VLOOKUP($A34,'2022 MAEP summary '!$A$5:$Q$150,16,FALSE)),0,VLOOKUP($A34,'2022 MAEP summary '!$A$5:$Q$150,16,FALSE))</f>
        <v>4192.673722497334</v>
      </c>
      <c r="H34" s="103">
        <f>IF(ISNA(VLOOKUP($A34,'2019 MAEP summary'!$A$5:$L$151,11,FALSE)),0,VLOOKUP($A34,'2019 MAEP summary'!$A$5:$L$151,11,FALSE))</f>
        <v>3897.7115445919658</v>
      </c>
      <c r="I34" s="131">
        <f>G34-H34</f>
        <v>294.96217790536821</v>
      </c>
      <c r="L34" s="123">
        <f>IF(ISNA(VLOOKUP($A34,'FY22 MAEP ADA Amount Only'!$A$5:$Q$150,11,FALSE)),0,VLOOKUP($A34,'FY22 MAEP ADA Amount Only'!$A$5:$Q$150,11,FALSE))</f>
        <v>5507.1738093090626</v>
      </c>
      <c r="M34" s="123">
        <f>IF(ISNA(VLOOKUP($A34,'FY19 MAEP ADA Amount Only'!$A$5:$L$151,8,FALSE)),0,VLOOKUP($A34,'FY19 MAEP ADA Amount Only'!$A$5:$L$151,8,FALSE))</f>
        <v>5165.3055604286837</v>
      </c>
      <c r="N34" s="134">
        <f t="shared" si="0"/>
        <v>341.86824888037881</v>
      </c>
      <c r="P34" s="123">
        <f>IF(ISNA(VLOOKUP($A34,'FY22 MAEP ADA Amount Only'!$A$5:$Q$150,16,FALSE)),0,VLOOKUP($A34,'FY22 MAEP ADA Amount Only'!$A$5:$Q$150,16,FALSE))</f>
        <v>4192.673722497334</v>
      </c>
      <c r="Q34" s="123">
        <f>IF(ISNA(VLOOKUP($A34,'FY19 MAEP ADA Amount Only'!$A$5:$L$151,11,FALSE)),0,VLOOKUP($A34,'FY19 MAEP ADA Amount Only'!$A$5:$L$151,11,FALSE))</f>
        <v>3897.7115445919658</v>
      </c>
      <c r="R34" s="134">
        <f t="shared" si="1"/>
        <v>294.96217790536821</v>
      </c>
      <c r="S34" s="136"/>
    </row>
    <row r="35" spans="1:19">
      <c r="A35" s="7">
        <v>2000</v>
      </c>
      <c r="B35" s="85" t="s">
        <v>40</v>
      </c>
      <c r="C35" s="103">
        <f>IF(ISNA(VLOOKUP($A35,'2022 MAEP summary '!$A$5:$Q$150,11,FALSE)),0,VLOOKUP($A35,'2022 MAEP summary '!$A$5:$Q$150,11,FALSE))</f>
        <v>5530.1202121863107</v>
      </c>
      <c r="D35" s="103">
        <f>IF(ISNA(VLOOKUP($A35,'2019 MAEP summary'!$A$5:$L$151,8,FALSE)),0,VLOOKUP($A35,'2019 MAEP summary'!$A$5:$L$151,8,FALSE))</f>
        <v>5142.5207153968313</v>
      </c>
      <c r="E35" s="131">
        <f>C35-D35</f>
        <v>387.59949678947942</v>
      </c>
      <c r="G35" s="103">
        <f>IF(ISNA(VLOOKUP($A35,'2022 MAEP summary '!$A$5:$Q$150,16,FALSE)),0,VLOOKUP($A35,'2022 MAEP summary '!$A$5:$Q$150,16,FALSE))</f>
        <v>4402.5191835189353</v>
      </c>
      <c r="H35" s="103">
        <f>IF(ISNA(VLOOKUP($A35,'2019 MAEP summary'!$A$5:$L$151,11,FALSE)),0,VLOOKUP($A35,'2019 MAEP summary'!$A$5:$L$151,11,FALSE))</f>
        <v>4212.7755789144494</v>
      </c>
      <c r="I35" s="131">
        <f>G35-H35</f>
        <v>189.74360460448588</v>
      </c>
      <c r="L35" s="123">
        <f>IF(ISNA(VLOOKUP($A35,'FY22 MAEP ADA Amount Only'!$A$5:$Q$150,11,FALSE)),0,VLOOKUP($A35,'FY22 MAEP ADA Amount Only'!$A$5:$Q$150,11,FALSE))</f>
        <v>5530.1202121863107</v>
      </c>
      <c r="M35" s="123">
        <f>IF(ISNA(VLOOKUP($A35,'FY19 MAEP ADA Amount Only'!$A$5:$L$151,8,FALSE)),0,VLOOKUP($A35,'FY19 MAEP ADA Amount Only'!$A$5:$L$151,8,FALSE))</f>
        <v>5142.5207153968313</v>
      </c>
      <c r="N35" s="134">
        <f t="shared" si="0"/>
        <v>387.59949678947942</v>
      </c>
      <c r="P35" s="123">
        <f>IF(ISNA(VLOOKUP($A35,'FY22 MAEP ADA Amount Only'!$A$5:$Q$150,16,FALSE)),0,VLOOKUP($A35,'FY22 MAEP ADA Amount Only'!$A$5:$Q$150,16,FALSE))</f>
        <v>4402.5191835189353</v>
      </c>
      <c r="Q35" s="123">
        <f>IF(ISNA(VLOOKUP($A35,'FY19 MAEP ADA Amount Only'!$A$5:$L$151,11,FALSE)),0,VLOOKUP($A35,'FY19 MAEP ADA Amount Only'!$A$5:$L$151,11,FALSE))</f>
        <v>4212.7755789144494</v>
      </c>
      <c r="R35" s="134">
        <f t="shared" si="1"/>
        <v>189.74360460448588</v>
      </c>
      <c r="S35" s="136"/>
    </row>
    <row r="36" spans="1:19">
      <c r="A36" s="9">
        <v>2100</v>
      </c>
      <c r="B36" s="21" t="s">
        <v>41</v>
      </c>
      <c r="C36" s="103">
        <f>IF(ISNA(VLOOKUP($A36,'2022 MAEP summary '!$A$5:$Q$150,11,FALSE)),0,VLOOKUP($A36,'2022 MAEP summary '!$A$5:$Q$150,11,FALSE))</f>
        <v>5525.9652942699195</v>
      </c>
      <c r="D36" s="103">
        <f>IF(ISNA(VLOOKUP($A36,'2019 MAEP summary'!$A$5:$L$151,8,FALSE)),0,VLOOKUP($A36,'2019 MAEP summary'!$A$5:$L$151,8,FALSE))</f>
        <v>5169.9832644455209</v>
      </c>
      <c r="E36" s="131">
        <f>C36-D36</f>
        <v>355.98202982439852</v>
      </c>
      <c r="G36" s="103">
        <f>IF(ISNA(VLOOKUP($A36,'2022 MAEP summary '!$A$5:$Q$150,16,FALSE)),0,VLOOKUP($A36,'2022 MAEP summary '!$A$5:$Q$150,16,FALSE))</f>
        <v>4107.1155636706553</v>
      </c>
      <c r="H36" s="103">
        <f>IF(ISNA(VLOOKUP($A36,'2019 MAEP summary'!$A$5:$L$151,11,FALSE)),0,VLOOKUP($A36,'2019 MAEP summary'!$A$5:$L$151,11,FALSE))</f>
        <v>3808.8464842993044</v>
      </c>
      <c r="I36" s="131">
        <f>G36-H36</f>
        <v>298.26907937135093</v>
      </c>
      <c r="L36" s="123">
        <f>IF(ISNA(VLOOKUP($A36,'FY22 MAEP ADA Amount Only'!$A$5:$Q$150,11,FALSE)),0,VLOOKUP($A36,'FY22 MAEP ADA Amount Only'!$A$5:$Q$150,11,FALSE))</f>
        <v>5525.9652942699195</v>
      </c>
      <c r="M36" s="123">
        <f>IF(ISNA(VLOOKUP($A36,'FY19 MAEP ADA Amount Only'!$A$5:$L$151,8,FALSE)),0,VLOOKUP($A36,'FY19 MAEP ADA Amount Only'!$A$5:$L$151,8,FALSE))</f>
        <v>5169.9832644455209</v>
      </c>
      <c r="N36" s="134">
        <f t="shared" si="0"/>
        <v>355.98202982439852</v>
      </c>
      <c r="P36" s="123">
        <f>IF(ISNA(VLOOKUP($A36,'FY22 MAEP ADA Amount Only'!$A$5:$Q$150,16,FALSE)),0,VLOOKUP($A36,'FY22 MAEP ADA Amount Only'!$A$5:$Q$150,16,FALSE))</f>
        <v>4107.1155636706553</v>
      </c>
      <c r="Q36" s="123">
        <f>IF(ISNA(VLOOKUP($A36,'FY19 MAEP ADA Amount Only'!$A$5:$L$151,11,FALSE)),0,VLOOKUP($A36,'FY19 MAEP ADA Amount Only'!$A$5:$L$151,11,FALSE))</f>
        <v>3808.8464842993044</v>
      </c>
      <c r="R36" s="134">
        <f t="shared" si="1"/>
        <v>298.26907937135093</v>
      </c>
      <c r="S36" s="136"/>
    </row>
    <row r="37" spans="1:19" s="125" customFormat="1">
      <c r="A37" s="56">
        <v>2220</v>
      </c>
      <c r="B37" s="70" t="s">
        <v>42</v>
      </c>
      <c r="C37" s="123">
        <f>IF(ISNA(VLOOKUP($A37,'2022 MAEP summary '!$A$5:$Q$150,11,FALSE)),0,VLOOKUP($A37,'2022 MAEP summary '!$A$5:$Q$150,11,FALSE))</f>
        <v>5535.8226479165178</v>
      </c>
      <c r="D37" s="123">
        <f>IF(ISNA(VLOOKUP($A37,'2019 MAEP summary'!$A$5:$L$151,8,FALSE)),0,VLOOKUP($A37,'2019 MAEP summary'!$A$5:$L$151,8,FALSE))</f>
        <v>5164.1326621005446</v>
      </c>
      <c r="E37" s="134">
        <f>C37-D37</f>
        <v>371.68998581597316</v>
      </c>
      <c r="G37" s="123">
        <f>IF(ISNA(VLOOKUP($A37,'2022 MAEP summary '!$A$5:$Q$150,16,FALSE)),0,VLOOKUP($A37,'2022 MAEP summary '!$A$5:$Q$150,16,FALSE))</f>
        <v>4245.5993161634597</v>
      </c>
      <c r="H37" s="123">
        <f>IF(ISNA(VLOOKUP($A37,'2019 MAEP summary'!$A$5:$L$151,11,FALSE)),0,VLOOKUP($A37,'2019 MAEP summary'!$A$5:$L$151,11,FALSE))</f>
        <v>3929.7430267468958</v>
      </c>
      <c r="I37" s="134">
        <f>G37-H37</f>
        <v>315.85628941656387</v>
      </c>
      <c r="J37" s="139"/>
      <c r="L37" s="123">
        <f>IF(ISNA(VLOOKUP($A37,'FY22 MAEP ADA Amount Only'!$A$5:$Q$150,11,FALSE)),0,VLOOKUP($A37,'FY22 MAEP ADA Amount Only'!$A$5:$Q$150,11,FALSE))</f>
        <v>5535.8226479165178</v>
      </c>
      <c r="M37" s="123">
        <f>IF(ISNA(VLOOKUP($A37,'FY19 MAEP ADA Amount Only'!$A$5:$L$151,8,FALSE)),0,VLOOKUP($A37,'FY19 MAEP ADA Amount Only'!$A$5:$L$151,8,FALSE))</f>
        <v>5164.1326621005446</v>
      </c>
      <c r="N37" s="134">
        <f t="shared" si="0"/>
        <v>371.68998581597316</v>
      </c>
      <c r="P37" s="123">
        <f>IF(ISNA(VLOOKUP($A37,'FY22 MAEP ADA Amount Only'!$A$5:$Q$150,16,FALSE)),0,VLOOKUP($A37,'FY22 MAEP ADA Amount Only'!$A$5:$Q$150,16,FALSE))</f>
        <v>4245.5993161634597</v>
      </c>
      <c r="Q37" s="123">
        <f>IF(ISNA(VLOOKUP($A37,'FY19 MAEP ADA Amount Only'!$A$5:$L$151,11,FALSE)),0,VLOOKUP($A37,'FY19 MAEP ADA Amount Only'!$A$5:$L$151,11,FALSE))</f>
        <v>3929.7430267468958</v>
      </c>
      <c r="R37" s="134">
        <f t="shared" si="1"/>
        <v>315.85628941656387</v>
      </c>
      <c r="S37" s="139"/>
    </row>
    <row r="38" spans="1:19" s="125" customFormat="1">
      <c r="A38" s="56">
        <v>2300</v>
      </c>
      <c r="B38" s="70" t="s">
        <v>43</v>
      </c>
      <c r="C38" s="123">
        <f>IF(ISNA(VLOOKUP($A38,'2022 MAEP summary '!$A$5:$Q$150,11,FALSE)),0,VLOOKUP($A38,'2022 MAEP summary '!$A$5:$Q$150,11,FALSE))</f>
        <v>5522.5083573352331</v>
      </c>
      <c r="D38" s="123">
        <f>IF(ISNA(VLOOKUP($A38,'2019 MAEP summary'!$A$5:$L$151,8,FALSE)),0,VLOOKUP($A38,'2019 MAEP summary'!$A$5:$L$151,8,FALSE))</f>
        <v>5150.0886070630795</v>
      </c>
      <c r="E38" s="134">
        <f>C38-D38</f>
        <v>372.41975027215358</v>
      </c>
      <c r="G38" s="123">
        <f>IF(ISNA(VLOOKUP($A38,'2022 MAEP summary '!$A$5:$Q$150,16,FALSE)),0,VLOOKUP($A38,'2022 MAEP summary '!$A$5:$Q$150,16,FALSE))</f>
        <v>4097.9006196719129</v>
      </c>
      <c r="H38" s="123">
        <f>IF(ISNA(VLOOKUP($A38,'2019 MAEP summary'!$A$5:$L$151,11,FALSE)),0,VLOOKUP($A38,'2019 MAEP summary'!$A$5:$L$151,11,FALSE))</f>
        <v>3759.5647508002057</v>
      </c>
      <c r="I38" s="134">
        <f>G38-H38</f>
        <v>338.33586887170713</v>
      </c>
      <c r="J38" s="139"/>
      <c r="L38" s="123">
        <f>IF(ISNA(VLOOKUP($A38,'FY22 MAEP ADA Amount Only'!$A$5:$Q$150,11,FALSE)),0,VLOOKUP($A38,'FY22 MAEP ADA Amount Only'!$A$5:$Q$150,11,FALSE))</f>
        <v>5522.5083573352331</v>
      </c>
      <c r="M38" s="123">
        <f>IF(ISNA(VLOOKUP($A38,'FY19 MAEP ADA Amount Only'!$A$5:$L$151,8,FALSE)),0,VLOOKUP($A38,'FY19 MAEP ADA Amount Only'!$A$5:$L$151,8,FALSE))</f>
        <v>5150.0886070630795</v>
      </c>
      <c r="N38" s="134">
        <f t="shared" si="0"/>
        <v>372.41975027215358</v>
      </c>
      <c r="P38" s="123">
        <f>IF(ISNA(VLOOKUP($A38,'FY22 MAEP ADA Amount Only'!$A$5:$Q$150,16,FALSE)),0,VLOOKUP($A38,'FY22 MAEP ADA Amount Only'!$A$5:$Q$150,16,FALSE))</f>
        <v>4097.9006196719129</v>
      </c>
      <c r="Q38" s="123">
        <f>IF(ISNA(VLOOKUP($A38,'FY19 MAEP ADA Amount Only'!$A$5:$L$151,11,FALSE)),0,VLOOKUP($A38,'FY19 MAEP ADA Amount Only'!$A$5:$L$151,11,FALSE))</f>
        <v>3759.5647508002057</v>
      </c>
      <c r="R38" s="134">
        <f t="shared" si="1"/>
        <v>338.33586887170713</v>
      </c>
      <c r="S38" s="139"/>
    </row>
    <row r="39" spans="1:19" s="125" customFormat="1">
      <c r="A39" s="56">
        <v>2320</v>
      </c>
      <c r="B39" s="70" t="s">
        <v>44</v>
      </c>
      <c r="C39" s="123">
        <f>IF(ISNA(VLOOKUP($A39,'2022 MAEP summary '!$A$5:$Q$150,11,FALSE)),0,VLOOKUP($A39,'2022 MAEP summary '!$A$5:$Q$150,11,FALSE))</f>
        <v>5520.8489029410157</v>
      </c>
      <c r="D39" s="123">
        <f>IF(ISNA(VLOOKUP($A39,'2019 MAEP summary'!$A$5:$L$151,8,FALSE)),0,VLOOKUP($A39,'2019 MAEP summary'!$A$5:$L$151,8,FALSE))</f>
        <v>5220.8482589428322</v>
      </c>
      <c r="E39" s="134">
        <f>C39-D39</f>
        <v>300.00064399818348</v>
      </c>
      <c r="G39" s="123">
        <f>IF(ISNA(VLOOKUP($A39,'2022 MAEP summary '!$A$5:$Q$150,16,FALSE)),0,VLOOKUP($A39,'2022 MAEP summary '!$A$5:$Q$150,16,FALSE))</f>
        <v>4143.4005914864383</v>
      </c>
      <c r="H39" s="123">
        <f>IF(ISNA(VLOOKUP($A39,'2019 MAEP summary'!$A$5:$L$151,11,FALSE)),0,VLOOKUP($A39,'2019 MAEP summary'!$A$5:$L$151,11,FALSE))</f>
        <v>3811.2191556363514</v>
      </c>
      <c r="I39" s="134">
        <f>G39-H39</f>
        <v>332.18143585008693</v>
      </c>
      <c r="J39" s="139"/>
      <c r="L39" s="123">
        <f>IF(ISNA(VLOOKUP($A39,'FY22 MAEP ADA Amount Only'!$A$5:$Q$150,11,FALSE)),0,VLOOKUP($A39,'FY22 MAEP ADA Amount Only'!$A$5:$Q$150,11,FALSE))</f>
        <v>5520.8489029410157</v>
      </c>
      <c r="M39" s="123">
        <f>IF(ISNA(VLOOKUP($A39,'FY19 MAEP ADA Amount Only'!$A$5:$L$151,8,FALSE)),0,VLOOKUP($A39,'FY19 MAEP ADA Amount Only'!$A$5:$L$151,8,FALSE))</f>
        <v>5220.8482589428322</v>
      </c>
      <c r="N39" s="134">
        <f t="shared" si="0"/>
        <v>300.00064399818348</v>
      </c>
      <c r="P39" s="123">
        <f>IF(ISNA(VLOOKUP($A39,'FY22 MAEP ADA Amount Only'!$A$5:$Q$150,16,FALSE)),0,VLOOKUP($A39,'FY22 MAEP ADA Amount Only'!$A$5:$Q$150,16,FALSE))</f>
        <v>4143.4005914864383</v>
      </c>
      <c r="Q39" s="123">
        <f>IF(ISNA(VLOOKUP($A39,'FY19 MAEP ADA Amount Only'!$A$5:$L$151,11,FALSE)),0,VLOOKUP($A39,'FY19 MAEP ADA Amount Only'!$A$5:$L$151,11,FALSE))</f>
        <v>3811.2191556363514</v>
      </c>
      <c r="R39" s="134">
        <f t="shared" si="1"/>
        <v>332.18143585008693</v>
      </c>
      <c r="S39" s="139"/>
    </row>
    <row r="40" spans="1:19" s="125" customFormat="1">
      <c r="A40" s="56">
        <v>2400</v>
      </c>
      <c r="B40" s="70" t="s">
        <v>45</v>
      </c>
      <c r="C40" s="123">
        <f>IF(ISNA(VLOOKUP($A40,'2022 MAEP summary '!$A$5:$Q$150,11,FALSE)),0,VLOOKUP($A40,'2022 MAEP summary '!$A$5:$Q$150,11,FALSE))</f>
        <v>5513.951278724443</v>
      </c>
      <c r="D40" s="123">
        <f>IF(ISNA(VLOOKUP($A40,'2019 MAEP summary'!$A$5:$L$151,8,FALSE)),0,VLOOKUP($A40,'2019 MAEP summary'!$A$5:$L$151,8,FALSE))</f>
        <v>5152.8805577064031</v>
      </c>
      <c r="E40" s="134">
        <f>C40-D40</f>
        <v>361.07072101803988</v>
      </c>
      <c r="G40" s="123">
        <f>IF(ISNA(VLOOKUP($A40,'2022 MAEP summary '!$A$5:$Q$150,16,FALSE)),0,VLOOKUP($A40,'2022 MAEP summary '!$A$5:$Q$150,16,FALSE))</f>
        <v>4118.090613732521</v>
      </c>
      <c r="H40" s="123">
        <f>IF(ISNA(VLOOKUP($A40,'2019 MAEP summary'!$A$5:$L$151,11,FALSE)),0,VLOOKUP($A40,'2019 MAEP summary'!$A$5:$L$151,11,FALSE))</f>
        <v>3761.6028090449913</v>
      </c>
      <c r="I40" s="134">
        <f>G40-H40</f>
        <v>356.48780468752966</v>
      </c>
      <c r="J40" s="139"/>
      <c r="L40" s="123">
        <f>IF(ISNA(VLOOKUP($A40,'FY22 MAEP ADA Amount Only'!$A$5:$Q$150,11,FALSE)),0,VLOOKUP($A40,'FY22 MAEP ADA Amount Only'!$A$5:$Q$150,11,FALSE))</f>
        <v>5513.951278724443</v>
      </c>
      <c r="M40" s="123">
        <f>IF(ISNA(VLOOKUP($A40,'FY19 MAEP ADA Amount Only'!$A$5:$L$151,8,FALSE)),0,VLOOKUP($A40,'FY19 MAEP ADA Amount Only'!$A$5:$L$151,8,FALSE))</f>
        <v>5152.8805577064031</v>
      </c>
      <c r="N40" s="134">
        <f t="shared" si="0"/>
        <v>361.07072101803988</v>
      </c>
      <c r="P40" s="123">
        <f>IF(ISNA(VLOOKUP($A40,'FY22 MAEP ADA Amount Only'!$A$5:$Q$150,16,FALSE)),0,VLOOKUP($A40,'FY22 MAEP ADA Amount Only'!$A$5:$Q$150,16,FALSE))</f>
        <v>4118.090613732521</v>
      </c>
      <c r="Q40" s="123">
        <f>IF(ISNA(VLOOKUP($A40,'FY19 MAEP ADA Amount Only'!$A$5:$L$151,11,FALSE)),0,VLOOKUP($A40,'FY19 MAEP ADA Amount Only'!$A$5:$L$151,11,FALSE))</f>
        <v>3761.6028090449913</v>
      </c>
      <c r="R40" s="134">
        <f t="shared" si="1"/>
        <v>356.48780468752966</v>
      </c>
      <c r="S40" s="139"/>
    </row>
    <row r="41" spans="1:19" s="125" customFormat="1">
      <c r="A41" s="56">
        <v>2420</v>
      </c>
      <c r="B41" s="70" t="s">
        <v>46</v>
      </c>
      <c r="C41" s="123">
        <f>IF(ISNA(VLOOKUP($A41,'2022 MAEP summary '!$A$5:$Q$150,11,FALSE)),0,VLOOKUP($A41,'2022 MAEP summary '!$A$5:$Q$150,11,FALSE))</f>
        <v>5524.3512168490806</v>
      </c>
      <c r="D41" s="123">
        <f>IF(ISNA(VLOOKUP($A41,'2019 MAEP summary'!$A$5:$L$151,8,FALSE)),0,VLOOKUP($A41,'2019 MAEP summary'!$A$5:$L$151,8,FALSE))</f>
        <v>5129.7056542381661</v>
      </c>
      <c r="E41" s="134">
        <f>C41-D41</f>
        <v>394.64556261091457</v>
      </c>
      <c r="G41" s="123">
        <f>IF(ISNA(VLOOKUP($A41,'2022 MAEP summary '!$A$5:$Q$150,16,FALSE)),0,VLOOKUP($A41,'2022 MAEP summary '!$A$5:$Q$150,16,FALSE))</f>
        <v>4117.5980667441418</v>
      </c>
      <c r="H41" s="123">
        <f>IF(ISNA(VLOOKUP($A41,'2019 MAEP summary'!$A$5:$L$151,11,FALSE)),0,VLOOKUP($A41,'2019 MAEP summary'!$A$5:$L$151,11,FALSE))</f>
        <v>3744.6851429700641</v>
      </c>
      <c r="I41" s="134">
        <f>G41-H41</f>
        <v>372.91292377407763</v>
      </c>
      <c r="J41" s="139"/>
      <c r="L41" s="123">
        <f>IF(ISNA(VLOOKUP($A41,'FY22 MAEP ADA Amount Only'!$A$5:$Q$150,11,FALSE)),0,VLOOKUP($A41,'FY22 MAEP ADA Amount Only'!$A$5:$Q$150,11,FALSE))</f>
        <v>5524.3512168490806</v>
      </c>
      <c r="M41" s="123">
        <f>IF(ISNA(VLOOKUP($A41,'FY19 MAEP ADA Amount Only'!$A$5:$L$151,8,FALSE)),0,VLOOKUP($A41,'FY19 MAEP ADA Amount Only'!$A$5:$L$151,8,FALSE))</f>
        <v>5129.7056542381661</v>
      </c>
      <c r="N41" s="134">
        <f t="shared" si="0"/>
        <v>394.64556261091457</v>
      </c>
      <c r="P41" s="123">
        <f>IF(ISNA(VLOOKUP($A41,'FY22 MAEP ADA Amount Only'!$A$5:$Q$150,16,FALSE)),0,VLOOKUP($A41,'FY22 MAEP ADA Amount Only'!$A$5:$Q$150,16,FALSE))</f>
        <v>4117.5980667441418</v>
      </c>
      <c r="Q41" s="123">
        <f>IF(ISNA(VLOOKUP($A41,'FY19 MAEP ADA Amount Only'!$A$5:$L$151,11,FALSE)),0,VLOOKUP($A41,'FY19 MAEP ADA Amount Only'!$A$5:$L$151,11,FALSE))</f>
        <v>3744.6851429700641</v>
      </c>
      <c r="R41" s="134">
        <f t="shared" si="1"/>
        <v>372.91292377407763</v>
      </c>
      <c r="S41" s="139"/>
    </row>
    <row r="42" spans="1:19" s="118" customFormat="1">
      <c r="A42" s="119">
        <v>2421</v>
      </c>
      <c r="B42" s="121" t="s">
        <v>47</v>
      </c>
      <c r="C42" s="117">
        <f>IF(ISNA(VLOOKUP($A42,'2022 MAEP summary '!$A$5:$Q$150,11,FALSE)),0,VLOOKUP($A42,'2022 MAEP summary '!$A$5:$Q$150,11,FALSE))</f>
        <v>5524.8911989218586</v>
      </c>
      <c r="D42" s="117">
        <f>IF(ISNA(VLOOKUP($A42,'2019 MAEP summary'!$A$5:$L$151,8,FALSE)),0,VLOOKUP($A42,'2019 MAEP summary'!$A$5:$L$151,8,FALSE))</f>
        <v>5167.6334573658587</v>
      </c>
      <c r="E42" s="133">
        <f>C42-D42</f>
        <v>357.25774155599993</v>
      </c>
      <c r="G42" s="117">
        <f>IF(ISNA(VLOOKUP($A42,'2022 MAEP summary '!$A$5:$Q$150,16,FALSE)),0,VLOOKUP($A42,'2022 MAEP summary '!$A$5:$Q$150,16,FALSE))</f>
        <v>4100.7699235909495</v>
      </c>
      <c r="H42" s="117">
        <f>IF(ISNA(VLOOKUP($A42,'2019 MAEP summary'!$A$5:$L$151,11,FALSE)),0,VLOOKUP($A42,'2019 MAEP summary'!$A$5:$L$151,11,FALSE))</f>
        <v>3772.372425399954</v>
      </c>
      <c r="I42" s="133">
        <f>G42-H42</f>
        <v>328.39749819099552</v>
      </c>
      <c r="J42" s="138" t="s">
        <v>190</v>
      </c>
      <c r="L42" s="117">
        <f>IF(ISNA(VLOOKUP($A42,'FY22 MAEP ADA Amount Only'!$A$5:$Q$150,11,FALSE)),0,VLOOKUP($A42,'FY22 MAEP ADA Amount Only'!$A$5:$Q$150,11,FALSE))</f>
        <v>5524.8911989218586</v>
      </c>
      <c r="M42" s="117">
        <f>IF(ISNA(VLOOKUP($A42,'FY19 MAEP ADA Amount Only'!$A$5:$L$151,8,FALSE)),0,VLOOKUP($A42,'FY19 MAEP ADA Amount Only'!$A$5:$L$151,8,FALSE))</f>
        <v>5167.6334573658587</v>
      </c>
      <c r="N42" s="133">
        <f t="shared" si="0"/>
        <v>357.25774155599993</v>
      </c>
      <c r="P42" s="117">
        <f>IF(ISNA(VLOOKUP($A42,'FY22 MAEP ADA Amount Only'!$A$5:$Q$150,16,FALSE)),0,VLOOKUP($A42,'FY22 MAEP ADA Amount Only'!$A$5:$Q$150,16,FALSE))</f>
        <v>4100.7699235909495</v>
      </c>
      <c r="Q42" s="117">
        <f>IF(ISNA(VLOOKUP($A42,'FY19 MAEP ADA Amount Only'!$A$5:$L$151,11,FALSE)),0,VLOOKUP($A42,'FY19 MAEP ADA Amount Only'!$A$5:$L$151,11,FALSE))</f>
        <v>3772.372425399954</v>
      </c>
      <c r="R42" s="133">
        <f t="shared" si="1"/>
        <v>328.39749819099552</v>
      </c>
      <c r="S42" s="138" t="s">
        <v>190</v>
      </c>
    </row>
    <row r="43" spans="1:19">
      <c r="A43" s="9">
        <v>2422</v>
      </c>
      <c r="B43" s="21" t="s">
        <v>48</v>
      </c>
      <c r="C43" s="103">
        <f>IF(ISNA(VLOOKUP($A43,'2022 MAEP summary '!$A$5:$Q$150,11,FALSE)),0,VLOOKUP($A43,'2022 MAEP summary '!$A$5:$Q$150,11,FALSE))</f>
        <v>5513.1018282662853</v>
      </c>
      <c r="D43" s="103">
        <f>IF(ISNA(VLOOKUP($A43,'2019 MAEP summary'!$A$5:$L$151,8,FALSE)),0,VLOOKUP($A43,'2019 MAEP summary'!$A$5:$L$151,8,FALSE))</f>
        <v>5097.4774461623228</v>
      </c>
      <c r="E43" s="131">
        <f>C43-D43</f>
        <v>415.62438210396249</v>
      </c>
      <c r="G43" s="103">
        <f>IF(ISNA(VLOOKUP($A43,'2022 MAEP summary '!$A$5:$Q$150,16,FALSE)),0,VLOOKUP($A43,'2022 MAEP summary '!$A$5:$Q$150,16,FALSE))</f>
        <v>4513.3468865178438</v>
      </c>
      <c r="H43" s="103">
        <f>IF(ISNA(VLOOKUP($A43,'2019 MAEP summary'!$A$5:$L$151,11,FALSE)),0,VLOOKUP($A43,'2019 MAEP summary'!$A$5:$L$151,11,FALSE))</f>
        <v>4200.037012771485</v>
      </c>
      <c r="I43" s="131">
        <f>G43-H43</f>
        <v>313.30987374635879</v>
      </c>
      <c r="L43" s="123">
        <f>IF(ISNA(VLOOKUP($A43,'FY22 MAEP ADA Amount Only'!$A$5:$Q$150,11,FALSE)),0,VLOOKUP($A43,'FY22 MAEP ADA Amount Only'!$A$5:$Q$150,11,FALSE))</f>
        <v>5513.1018282662853</v>
      </c>
      <c r="M43" s="123">
        <f>IF(ISNA(VLOOKUP($A43,'FY19 MAEP ADA Amount Only'!$A$5:$L$151,8,FALSE)),0,VLOOKUP($A43,'FY19 MAEP ADA Amount Only'!$A$5:$L$151,8,FALSE))</f>
        <v>5097.4774461623228</v>
      </c>
      <c r="N43" s="134">
        <f t="shared" si="0"/>
        <v>415.62438210396249</v>
      </c>
      <c r="P43" s="123">
        <f>IF(ISNA(VLOOKUP($A43,'FY22 MAEP ADA Amount Only'!$A$5:$Q$150,16,FALSE)),0,VLOOKUP($A43,'FY22 MAEP ADA Amount Only'!$A$5:$Q$150,16,FALSE))</f>
        <v>4513.3468865178438</v>
      </c>
      <c r="Q43" s="123">
        <f>IF(ISNA(VLOOKUP($A43,'FY19 MAEP ADA Amount Only'!$A$5:$L$151,11,FALSE)),0,VLOOKUP($A43,'FY19 MAEP ADA Amount Only'!$A$5:$L$151,11,FALSE))</f>
        <v>4200.037012771485</v>
      </c>
      <c r="R43" s="134">
        <f t="shared" si="1"/>
        <v>313.30987374635879</v>
      </c>
      <c r="S43" s="136"/>
    </row>
    <row r="44" spans="1:19" s="125" customFormat="1">
      <c r="A44" s="56">
        <v>2423</v>
      </c>
      <c r="B44" s="70" t="s">
        <v>49</v>
      </c>
      <c r="C44" s="123">
        <f>IF(ISNA(VLOOKUP($A44,'2022 MAEP summary '!$A$5:$Q$150,11,FALSE)),0,VLOOKUP($A44,'2022 MAEP summary '!$A$5:$Q$150,11,FALSE))</f>
        <v>5531.0523885252178</v>
      </c>
      <c r="D44" s="123">
        <f>IF(ISNA(VLOOKUP($A44,'2019 MAEP summary'!$A$5:$L$151,8,FALSE)),0,VLOOKUP($A44,'2019 MAEP summary'!$A$5:$L$151,8,FALSE))</f>
        <v>5130.7638565436737</v>
      </c>
      <c r="E44" s="134">
        <f>C44-D44</f>
        <v>400.28853198154411</v>
      </c>
      <c r="G44" s="123">
        <f>IF(ISNA(VLOOKUP($A44,'2022 MAEP summary '!$A$5:$Q$150,16,FALSE)),0,VLOOKUP($A44,'2022 MAEP summary '!$A$5:$Q$150,16,FALSE))</f>
        <v>4103.4373219485242</v>
      </c>
      <c r="H44" s="123">
        <f>IF(ISNA(VLOOKUP($A44,'2019 MAEP summary'!$A$5:$L$151,11,FALSE)),0,VLOOKUP($A44,'2019 MAEP summary'!$A$5:$L$151,11,FALSE))</f>
        <v>3745.4576200150136</v>
      </c>
      <c r="I44" s="134">
        <f>G44-H44</f>
        <v>357.97970193351057</v>
      </c>
      <c r="J44" s="139"/>
      <c r="L44" s="123">
        <f>IF(ISNA(VLOOKUP($A44,'FY22 MAEP ADA Amount Only'!$A$5:$Q$150,11,FALSE)),0,VLOOKUP($A44,'FY22 MAEP ADA Amount Only'!$A$5:$Q$150,11,FALSE))</f>
        <v>5531.0523885252178</v>
      </c>
      <c r="M44" s="123">
        <f>IF(ISNA(VLOOKUP($A44,'FY19 MAEP ADA Amount Only'!$A$5:$L$151,8,FALSE)),0,VLOOKUP($A44,'FY19 MAEP ADA Amount Only'!$A$5:$L$151,8,FALSE))</f>
        <v>5130.7638565436737</v>
      </c>
      <c r="N44" s="134">
        <f t="shared" si="0"/>
        <v>400.28853198154411</v>
      </c>
      <c r="P44" s="123">
        <f>IF(ISNA(VLOOKUP($A44,'FY22 MAEP ADA Amount Only'!$A$5:$Q$150,16,FALSE)),0,VLOOKUP($A44,'FY22 MAEP ADA Amount Only'!$A$5:$Q$150,16,FALSE))</f>
        <v>4103.4373219485242</v>
      </c>
      <c r="Q44" s="123">
        <f>IF(ISNA(VLOOKUP($A44,'FY19 MAEP ADA Amount Only'!$A$5:$L$151,11,FALSE)),0,VLOOKUP($A44,'FY19 MAEP ADA Amount Only'!$A$5:$L$151,11,FALSE))</f>
        <v>3745.4576200150136</v>
      </c>
      <c r="R44" s="134">
        <f t="shared" si="1"/>
        <v>357.97970193351057</v>
      </c>
      <c r="S44" s="139"/>
    </row>
    <row r="45" spans="1:19">
      <c r="A45" s="9">
        <v>2500</v>
      </c>
      <c r="B45" s="21" t="s">
        <v>50</v>
      </c>
      <c r="C45" s="103">
        <f>IF(ISNA(VLOOKUP($A45,'2022 MAEP summary '!$A$5:$Q$150,11,FALSE)),0,VLOOKUP($A45,'2022 MAEP summary '!$A$5:$Q$150,11,FALSE))</f>
        <v>5527.4099920004528</v>
      </c>
      <c r="D45" s="103">
        <f>IF(ISNA(VLOOKUP($A45,'2019 MAEP summary'!$A$5:$L$151,8,FALSE)),0,VLOOKUP($A45,'2019 MAEP summary'!$A$5:$L$151,8,FALSE))</f>
        <v>5168.7581332664795</v>
      </c>
      <c r="E45" s="131">
        <f>C45-D45</f>
        <v>358.65185873397331</v>
      </c>
      <c r="G45" s="103">
        <f>IF(ISNA(VLOOKUP($A45,'2022 MAEP summary '!$A$5:$Q$150,16,FALSE)),0,VLOOKUP($A45,'2022 MAEP summary '!$A$5:$Q$150,16,FALSE))</f>
        <v>4035.0092802352769</v>
      </c>
      <c r="H45" s="103">
        <f>IF(ISNA(VLOOKUP($A45,'2019 MAEP summary'!$A$5:$L$151,11,FALSE)),0,VLOOKUP($A45,'2019 MAEP summary'!$A$5:$L$151,11,FALSE))</f>
        <v>3773.1935154854486</v>
      </c>
      <c r="I45" s="131">
        <f>G45-H45</f>
        <v>261.8157647498283</v>
      </c>
      <c r="L45" s="123">
        <f>IF(ISNA(VLOOKUP($A45,'FY22 MAEP ADA Amount Only'!$A$5:$Q$150,11,FALSE)),0,VLOOKUP($A45,'FY22 MAEP ADA Amount Only'!$A$5:$Q$150,11,FALSE))</f>
        <v>5527.4099920004528</v>
      </c>
      <c r="M45" s="123">
        <f>IF(ISNA(VLOOKUP($A45,'FY19 MAEP ADA Amount Only'!$A$5:$L$151,8,FALSE)),0,VLOOKUP($A45,'FY19 MAEP ADA Amount Only'!$A$5:$L$151,8,FALSE))</f>
        <v>5168.7581332664795</v>
      </c>
      <c r="N45" s="134">
        <f t="shared" si="0"/>
        <v>358.65185873397331</v>
      </c>
      <c r="P45" s="123">
        <f>IF(ISNA(VLOOKUP($A45,'FY22 MAEP ADA Amount Only'!$A$5:$Q$150,16,FALSE)),0,VLOOKUP($A45,'FY22 MAEP ADA Amount Only'!$A$5:$Q$150,16,FALSE))</f>
        <v>4035.0092802352769</v>
      </c>
      <c r="Q45" s="123">
        <f>IF(ISNA(VLOOKUP($A45,'FY19 MAEP ADA Amount Only'!$A$5:$L$151,11,FALSE)),0,VLOOKUP($A45,'FY19 MAEP ADA Amount Only'!$A$5:$L$151,11,FALSE))</f>
        <v>3773.1935154854486</v>
      </c>
      <c r="R45" s="134">
        <f t="shared" si="1"/>
        <v>261.8157647498283</v>
      </c>
      <c r="S45" s="136"/>
    </row>
    <row r="46" spans="1:19" s="118" customFormat="1">
      <c r="A46" s="119">
        <v>2505</v>
      </c>
      <c r="B46" s="121" t="s">
        <v>51</v>
      </c>
      <c r="C46" s="117">
        <f>IF(ISNA(VLOOKUP($A46,'2022 MAEP summary '!$A$5:$Q$150,11,FALSE)),0,VLOOKUP($A46,'2022 MAEP summary '!$A$5:$Q$150,11,FALSE))</f>
        <v>5522.0785361739136</v>
      </c>
      <c r="D46" s="117">
        <f>IF(ISNA(VLOOKUP($A46,'2019 MAEP summary'!$A$5:$L$151,8,FALSE)),0,VLOOKUP($A46,'2019 MAEP summary'!$A$5:$L$151,8,FALSE))</f>
        <v>5261.3456600000009</v>
      </c>
      <c r="E46" s="133">
        <f>C46-D46</f>
        <v>260.7328761739127</v>
      </c>
      <c r="G46" s="117">
        <f>IF(ISNA(VLOOKUP($A46,'2022 MAEP summary '!$A$5:$Q$150,16,FALSE)),0,VLOOKUP($A46,'2022 MAEP summary '!$A$5:$Q$150,16,FALSE))</f>
        <v>4187.2525773913048</v>
      </c>
      <c r="H46" s="117">
        <f>IF(ISNA(VLOOKUP($A46,'2019 MAEP summary'!$A$5:$L$151,11,FALSE)),0,VLOOKUP($A46,'2019 MAEP summary'!$A$5:$L$151,11,FALSE))</f>
        <v>4083.7587591304355</v>
      </c>
      <c r="I46" s="133">
        <f>G46-H46</f>
        <v>103.49381826086938</v>
      </c>
      <c r="J46" s="138" t="s">
        <v>190</v>
      </c>
      <c r="L46" s="117">
        <f>IF(ISNA(VLOOKUP($A46,'FY22 MAEP ADA Amount Only'!$A$5:$Q$150,11,FALSE)),0,VLOOKUP($A46,'FY22 MAEP ADA Amount Only'!$A$5:$Q$150,11,FALSE))</f>
        <v>5522.0785361739136</v>
      </c>
      <c r="M46" s="117">
        <f>IF(ISNA(VLOOKUP($A46,'FY19 MAEP ADA Amount Only'!$A$5:$L$151,8,FALSE)),0,VLOOKUP($A46,'FY19 MAEP ADA Amount Only'!$A$5:$L$151,8,FALSE))</f>
        <v>5261.3456600000009</v>
      </c>
      <c r="N46" s="133">
        <f t="shared" si="0"/>
        <v>260.7328761739127</v>
      </c>
      <c r="P46" s="117">
        <f>IF(ISNA(VLOOKUP($A46,'FY22 MAEP ADA Amount Only'!$A$5:$Q$150,16,FALSE)),0,VLOOKUP($A46,'FY22 MAEP ADA Amount Only'!$A$5:$Q$150,16,FALSE))</f>
        <v>4187.2525773913048</v>
      </c>
      <c r="Q46" s="117">
        <f>IF(ISNA(VLOOKUP($A46,'FY19 MAEP ADA Amount Only'!$A$5:$L$151,11,FALSE)),0,VLOOKUP($A46,'FY19 MAEP ADA Amount Only'!$A$5:$L$151,11,FALSE))</f>
        <v>4083.7587591304355</v>
      </c>
      <c r="R46" s="133">
        <f t="shared" si="1"/>
        <v>103.49381826086938</v>
      </c>
      <c r="S46" s="138" t="s">
        <v>190</v>
      </c>
    </row>
    <row r="47" spans="1:19" s="118" customFormat="1">
      <c r="A47" s="119">
        <v>2515</v>
      </c>
      <c r="B47" s="121" t="s">
        <v>52</v>
      </c>
      <c r="C47" s="117">
        <f>IF(ISNA(VLOOKUP($A47,'2022 MAEP summary '!$A$5:$Q$150,11,FALSE)),0,VLOOKUP($A47,'2022 MAEP summary '!$A$5:$Q$150,11,FALSE))</f>
        <v>5522.0789250000007</v>
      </c>
      <c r="D47" s="117">
        <f>IF(ISNA(VLOOKUP($A47,'2019 MAEP summary'!$A$5:$L$151,8,FALSE)),0,VLOOKUP($A47,'2019 MAEP summary'!$A$5:$L$151,8,FALSE))</f>
        <v>5261.3441556666667</v>
      </c>
      <c r="E47" s="133">
        <f>C47-D47</f>
        <v>260.73476933333404</v>
      </c>
      <c r="G47" s="117">
        <f>IF(ISNA(VLOOKUP($A47,'2022 MAEP summary '!$A$5:$Q$150,16,FALSE)),0,VLOOKUP($A47,'2022 MAEP summary '!$A$5:$Q$150,16,FALSE))</f>
        <v>4187.2527070000006</v>
      </c>
      <c r="H47" s="117">
        <f>IF(ISNA(VLOOKUP($A47,'2019 MAEP summary'!$A$5:$L$151,11,FALSE)),0,VLOOKUP($A47,'2019 MAEP summary'!$A$5:$L$151,11,FALSE))</f>
        <v>4083.7565353333339</v>
      </c>
      <c r="I47" s="133">
        <f>G47-H47</f>
        <v>103.49617166666667</v>
      </c>
      <c r="J47" s="138" t="s">
        <v>190</v>
      </c>
      <c r="L47" s="117">
        <f>IF(ISNA(VLOOKUP($A47,'FY22 MAEP ADA Amount Only'!$A$5:$Q$150,11,FALSE)),0,VLOOKUP($A47,'FY22 MAEP ADA Amount Only'!$A$5:$Q$150,11,FALSE))</f>
        <v>5522.0789250000007</v>
      </c>
      <c r="M47" s="117">
        <f>IF(ISNA(VLOOKUP($A47,'FY19 MAEP ADA Amount Only'!$A$5:$L$151,8,FALSE)),0,VLOOKUP($A47,'FY19 MAEP ADA Amount Only'!$A$5:$L$151,8,FALSE))</f>
        <v>5261.3441556666667</v>
      </c>
      <c r="N47" s="133">
        <f t="shared" si="0"/>
        <v>260.73476933333404</v>
      </c>
      <c r="P47" s="117">
        <f>IF(ISNA(VLOOKUP($A47,'FY22 MAEP ADA Amount Only'!$A$5:$Q$150,16,FALSE)),0,VLOOKUP($A47,'FY22 MAEP ADA Amount Only'!$A$5:$Q$150,16,FALSE))</f>
        <v>4187.2527070000006</v>
      </c>
      <c r="Q47" s="117">
        <f>IF(ISNA(VLOOKUP($A47,'FY19 MAEP ADA Amount Only'!$A$5:$L$151,11,FALSE)),0,VLOOKUP($A47,'FY19 MAEP ADA Amount Only'!$A$5:$L$151,11,FALSE))</f>
        <v>4083.7565353333339</v>
      </c>
      <c r="R47" s="133">
        <f t="shared" si="1"/>
        <v>103.49617166666667</v>
      </c>
      <c r="S47" s="138" t="s">
        <v>190</v>
      </c>
    </row>
    <row r="48" spans="1:19" s="118" customFormat="1" ht="11.5" customHeight="1">
      <c r="A48" s="119">
        <v>2520</v>
      </c>
      <c r="B48" s="121" t="s">
        <v>53</v>
      </c>
      <c r="C48" s="117">
        <f>IF(ISNA(VLOOKUP($A48,'2022 MAEP summary '!$A$5:$Q$150,11,FALSE)),0,VLOOKUP($A48,'2022 MAEP summary '!$A$5:$Q$150,11,FALSE))</f>
        <v>5522.0788361447767</v>
      </c>
      <c r="D48" s="117">
        <f>IF(ISNA(VLOOKUP($A48,'2019 MAEP summary'!$A$5:$L$151,8,FALSE)),0,VLOOKUP($A48,'2019 MAEP summary'!$A$5:$L$151,8,FALSE))</f>
        <v>5261.3447607840453</v>
      </c>
      <c r="E48" s="133">
        <f>C48-D48</f>
        <v>260.73407536073137</v>
      </c>
      <c r="G48" s="117">
        <f>IF(ISNA(VLOOKUP($A48,'2022 MAEP summary '!$A$5:$Q$150,16,FALSE)),0,VLOOKUP($A48,'2022 MAEP summary '!$A$5:$Q$150,16,FALSE))</f>
        <v>4187.2529930480005</v>
      </c>
      <c r="H48" s="117">
        <f>IF(ISNA(VLOOKUP($A48,'2019 MAEP summary'!$A$5:$L$151,11,FALSE)),0,VLOOKUP($A48,'2019 MAEP summary'!$A$5:$L$151,11,FALSE))</f>
        <v>4083.7573443198271</v>
      </c>
      <c r="I48" s="133">
        <f>G48-H48</f>
        <v>103.49564872817336</v>
      </c>
      <c r="J48" s="138" t="s">
        <v>190</v>
      </c>
      <c r="L48" s="117">
        <f>IF(ISNA(VLOOKUP($A48,'FY22 MAEP ADA Amount Only'!$A$5:$Q$150,11,FALSE)),0,VLOOKUP($A48,'FY22 MAEP ADA Amount Only'!$A$5:$Q$150,11,FALSE))</f>
        <v>5522.0788361447767</v>
      </c>
      <c r="M48" s="117">
        <f>IF(ISNA(VLOOKUP($A48,'FY19 MAEP ADA Amount Only'!$A$5:$L$151,8,FALSE)),0,VLOOKUP($A48,'FY19 MAEP ADA Amount Only'!$A$5:$L$151,8,FALSE))</f>
        <v>5261.3447607840453</v>
      </c>
      <c r="N48" s="133">
        <f t="shared" si="0"/>
        <v>260.73407536073137</v>
      </c>
      <c r="P48" s="117">
        <f>IF(ISNA(VLOOKUP($A48,'FY22 MAEP ADA Amount Only'!$A$5:$Q$150,16,FALSE)),0,VLOOKUP($A48,'FY22 MAEP ADA Amount Only'!$A$5:$Q$150,16,FALSE))</f>
        <v>4187.2529930480005</v>
      </c>
      <c r="Q48" s="117">
        <f>IF(ISNA(VLOOKUP($A48,'FY19 MAEP ADA Amount Only'!$A$5:$L$151,11,FALSE)),0,VLOOKUP($A48,'FY19 MAEP ADA Amount Only'!$A$5:$L$151,11,FALSE))</f>
        <v>4083.7573443198271</v>
      </c>
      <c r="R48" s="133">
        <f t="shared" si="1"/>
        <v>103.49564872817336</v>
      </c>
      <c r="S48" s="138" t="s">
        <v>190</v>
      </c>
    </row>
    <row r="49" spans="1:19">
      <c r="A49" s="7">
        <v>2521</v>
      </c>
      <c r="B49" s="85" t="s">
        <v>54</v>
      </c>
      <c r="C49" s="103">
        <f>IF(ISNA(VLOOKUP($A49,'2022 MAEP summary '!$A$5:$Q$150,11,FALSE)),0,VLOOKUP($A49,'2022 MAEP summary '!$A$5:$Q$150,11,FALSE))</f>
        <v>5531.7669544338842</v>
      </c>
      <c r="D49" s="103">
        <f>IF(ISNA(VLOOKUP($A49,'2019 MAEP summary'!$A$5:$L$151,8,FALSE)),0,VLOOKUP($A49,'2019 MAEP summary'!$A$5:$L$151,8,FALSE))</f>
        <v>5080.7877637398979</v>
      </c>
      <c r="E49" s="131">
        <f>C49-D49</f>
        <v>450.97919069398631</v>
      </c>
      <c r="G49" s="103">
        <f>IF(ISNA(VLOOKUP($A49,'2022 MAEP summary '!$A$5:$Q$150,16,FALSE)),0,VLOOKUP($A49,'2022 MAEP summary '!$A$5:$Q$150,16,FALSE))</f>
        <v>4262.2020565460261</v>
      </c>
      <c r="H49" s="103">
        <f>IF(ISNA(VLOOKUP($A49,'2019 MAEP summary'!$A$5:$L$151,11,FALSE)),0,VLOOKUP($A49,'2019 MAEP summary'!$A$5:$L$151,11,FALSE))</f>
        <v>3910.9267060195166</v>
      </c>
      <c r="I49" s="131">
        <f>G49-H49</f>
        <v>351.27535052650956</v>
      </c>
      <c r="L49" s="123">
        <f>IF(ISNA(VLOOKUP($A49,'FY22 MAEP ADA Amount Only'!$A$5:$Q$150,11,FALSE)),0,VLOOKUP($A49,'FY22 MAEP ADA Amount Only'!$A$5:$Q$150,11,FALSE))</f>
        <v>5531.7669544338842</v>
      </c>
      <c r="M49" s="123">
        <f>IF(ISNA(VLOOKUP($A49,'FY19 MAEP ADA Amount Only'!$A$5:$L$151,8,FALSE)),0,VLOOKUP($A49,'FY19 MAEP ADA Amount Only'!$A$5:$L$151,8,FALSE))</f>
        <v>5080.7877637398979</v>
      </c>
      <c r="N49" s="134">
        <f t="shared" si="0"/>
        <v>450.97919069398631</v>
      </c>
      <c r="P49" s="123">
        <f>IF(ISNA(VLOOKUP($A49,'FY22 MAEP ADA Amount Only'!$A$5:$Q$150,16,FALSE)),0,VLOOKUP($A49,'FY22 MAEP ADA Amount Only'!$A$5:$Q$150,16,FALSE))</f>
        <v>4262.2020565460261</v>
      </c>
      <c r="Q49" s="123">
        <f>IF(ISNA(VLOOKUP($A49,'FY19 MAEP ADA Amount Only'!$A$5:$L$151,11,FALSE)),0,VLOOKUP($A49,'FY19 MAEP ADA Amount Only'!$A$5:$L$151,11,FALSE))</f>
        <v>3910.9267060195166</v>
      </c>
      <c r="R49" s="134">
        <f t="shared" si="1"/>
        <v>351.27535052650956</v>
      </c>
      <c r="S49" s="136"/>
    </row>
    <row r="50" spans="1:19" s="118" customFormat="1">
      <c r="A50" s="115">
        <v>2525</v>
      </c>
      <c r="B50" s="116" t="s">
        <v>55</v>
      </c>
      <c r="C50" s="117">
        <f>IF(ISNA(VLOOKUP($A50,'2022 MAEP summary '!$A$5:$Q$150,11,FALSE)),0,VLOOKUP($A50,'2022 MAEP summary '!$A$5:$Q$150,11,FALSE))</f>
        <v>5522.0789250000007</v>
      </c>
      <c r="D50" s="117">
        <f>IF(ISNA(VLOOKUP($A50,'2019 MAEP summary'!$A$5:$L$151,8,FALSE)),0,VLOOKUP($A50,'2019 MAEP summary'!$A$5:$L$151,8,FALSE))</f>
        <v>5261.3446242295095</v>
      </c>
      <c r="E50" s="133">
        <f>C50-D50</f>
        <v>260.73430077049125</v>
      </c>
      <c r="G50" s="117">
        <f>IF(ISNA(VLOOKUP($A50,'2022 MAEP summary '!$A$5:$Q$150,16,FALSE)),0,VLOOKUP($A50,'2022 MAEP summary '!$A$5:$Q$150,16,FALSE))</f>
        <v>4187.2518762295085</v>
      </c>
      <c r="H50" s="117">
        <f>IF(ISNA(VLOOKUP($A50,'2019 MAEP summary'!$A$5:$L$151,11,FALSE)),0,VLOOKUP($A50,'2019 MAEP summary'!$A$5:$L$151,11,FALSE))</f>
        <v>4083.7582122950821</v>
      </c>
      <c r="I50" s="133">
        <f>G50-H50</f>
        <v>103.49366393442642</v>
      </c>
      <c r="J50" s="138" t="s">
        <v>190</v>
      </c>
      <c r="L50" s="117">
        <f>IF(ISNA(VLOOKUP($A50,'FY22 MAEP ADA Amount Only'!$A$5:$Q$150,11,FALSE)),0,VLOOKUP($A50,'FY22 MAEP ADA Amount Only'!$A$5:$Q$150,11,FALSE))</f>
        <v>5522.0789250000007</v>
      </c>
      <c r="M50" s="117">
        <f>IF(ISNA(VLOOKUP($A50,'FY19 MAEP ADA Amount Only'!$A$5:$L$151,8,FALSE)),0,VLOOKUP($A50,'FY19 MAEP ADA Amount Only'!$A$5:$L$151,8,FALSE))</f>
        <v>5261.3446242295095</v>
      </c>
      <c r="N50" s="133">
        <f t="shared" si="0"/>
        <v>260.73430077049125</v>
      </c>
      <c r="P50" s="117">
        <f>IF(ISNA(VLOOKUP($A50,'FY22 MAEP ADA Amount Only'!$A$5:$Q$150,16,FALSE)),0,VLOOKUP($A50,'FY22 MAEP ADA Amount Only'!$A$5:$Q$150,16,FALSE))</f>
        <v>4187.2518762295085</v>
      </c>
      <c r="Q50" s="117">
        <f>IF(ISNA(VLOOKUP($A50,'FY19 MAEP ADA Amount Only'!$A$5:$L$151,11,FALSE)),0,VLOOKUP($A50,'FY19 MAEP ADA Amount Only'!$A$5:$L$151,11,FALSE))</f>
        <v>4083.7582122950821</v>
      </c>
      <c r="R50" s="133">
        <f t="shared" si="1"/>
        <v>103.49366393442642</v>
      </c>
      <c r="S50" s="138" t="s">
        <v>190</v>
      </c>
    </row>
    <row r="51" spans="1:19" s="118" customFormat="1">
      <c r="A51" s="115">
        <v>2535</v>
      </c>
      <c r="B51" s="116" t="s">
        <v>56</v>
      </c>
      <c r="C51" s="117">
        <f>IF(ISNA(VLOOKUP($A51,'2022 MAEP summary '!$A$5:$Q$150,11,FALSE)),0,VLOOKUP($A51,'2022 MAEP summary '!$A$5:$Q$150,11,FALSE))</f>
        <v>5522.0789250000007</v>
      </c>
      <c r="D51" s="117">
        <f>IF(ISNA(VLOOKUP($A51,'2019 MAEP summary'!$A$5:$L$151,8,FALSE)),0,VLOOKUP($A51,'2019 MAEP summary'!$A$5:$L$151,8,FALSE))</f>
        <v>5261.344777457778</v>
      </c>
      <c r="E51" s="133">
        <f>C51-D51</f>
        <v>260.73414754222267</v>
      </c>
      <c r="G51" s="117">
        <f>IF(ISNA(VLOOKUP($A51,'2022 MAEP summary '!$A$5:$Q$150,16,FALSE)),0,VLOOKUP($A51,'2022 MAEP summary '!$A$5:$Q$150,16,FALSE))</f>
        <v>4187.2527070000006</v>
      </c>
      <c r="H51" s="117">
        <f>IF(ISNA(VLOOKUP($A51,'2019 MAEP summary'!$A$5:$L$151,11,FALSE)),0,VLOOKUP($A51,'2019 MAEP summary'!$A$5:$L$151,11,FALSE))</f>
        <v>4083.7575382222226</v>
      </c>
      <c r="I51" s="133">
        <f>G51-H51</f>
        <v>103.49516877777796</v>
      </c>
      <c r="J51" s="138" t="s">
        <v>190</v>
      </c>
      <c r="L51" s="117">
        <f>IF(ISNA(VLOOKUP($A51,'FY22 MAEP ADA Amount Only'!$A$5:$Q$150,11,FALSE)),0,VLOOKUP($A51,'FY22 MAEP ADA Amount Only'!$A$5:$Q$150,11,FALSE))</f>
        <v>5522.0789250000007</v>
      </c>
      <c r="M51" s="117">
        <f>IF(ISNA(VLOOKUP($A51,'FY19 MAEP ADA Amount Only'!$A$5:$L$151,8,FALSE)),0,VLOOKUP($A51,'FY19 MAEP ADA Amount Only'!$A$5:$L$151,8,FALSE))</f>
        <v>5261.344777457778</v>
      </c>
      <c r="N51" s="133">
        <f t="shared" si="0"/>
        <v>260.73414754222267</v>
      </c>
      <c r="P51" s="117">
        <f>IF(ISNA(VLOOKUP($A51,'FY22 MAEP ADA Amount Only'!$A$5:$Q$150,16,FALSE)),0,VLOOKUP($A51,'FY22 MAEP ADA Amount Only'!$A$5:$Q$150,16,FALSE))</f>
        <v>4187.2527070000006</v>
      </c>
      <c r="Q51" s="117">
        <f>IF(ISNA(VLOOKUP($A51,'FY19 MAEP ADA Amount Only'!$A$5:$L$151,11,FALSE)),0,VLOOKUP($A51,'FY19 MAEP ADA Amount Only'!$A$5:$L$151,11,FALSE))</f>
        <v>4083.7575382222226</v>
      </c>
      <c r="R51" s="133">
        <f t="shared" si="1"/>
        <v>103.49516877777796</v>
      </c>
      <c r="S51" s="138" t="s">
        <v>190</v>
      </c>
    </row>
    <row r="52" spans="1:19" s="118" customFormat="1">
      <c r="A52" s="115">
        <v>2545</v>
      </c>
      <c r="B52" s="116" t="s">
        <v>57</v>
      </c>
      <c r="C52" s="117">
        <f>IF(ISNA(VLOOKUP($A52,'2022 MAEP summary '!$A$5:$Q$150,11,FALSE)),0,VLOOKUP($A52,'2022 MAEP summary '!$A$5:$Q$150,11,FALSE))</f>
        <v>5522.0789250000007</v>
      </c>
      <c r="D52" s="117">
        <f>IF(ISNA(VLOOKUP($A52,'2019 MAEP summary'!$A$5:$L$151,8,FALSE)),0,VLOOKUP($A52,'2019 MAEP summary'!$A$5:$L$151,8,FALSE))</f>
        <v>0</v>
      </c>
      <c r="E52" s="133">
        <f>C52-D52</f>
        <v>5522.0789250000007</v>
      </c>
      <c r="G52" s="117">
        <f>IF(ISNA(VLOOKUP($A52,'2022 MAEP summary '!$A$5:$Q$150,16,FALSE)),0,VLOOKUP($A52,'2022 MAEP summary '!$A$5:$Q$150,16,FALSE))</f>
        <v>4187.253050961539</v>
      </c>
      <c r="H52" s="117">
        <f>IF(ISNA(VLOOKUP($A52,'2019 MAEP summary'!$A$5:$L$151,11,FALSE)),0,VLOOKUP($A52,'2019 MAEP summary'!$A$5:$L$151,11,FALSE))</f>
        <v>0</v>
      </c>
      <c r="I52" s="133">
        <f>G52-H52</f>
        <v>4187.253050961539</v>
      </c>
      <c r="J52" s="138" t="s">
        <v>190</v>
      </c>
      <c r="L52" s="117">
        <f>IF(ISNA(VLOOKUP($A52,'FY22 MAEP ADA Amount Only'!$A$5:$Q$150,11,FALSE)),0,VLOOKUP($A52,'FY22 MAEP ADA Amount Only'!$A$5:$Q$150,11,FALSE))</f>
        <v>5522.0789250000007</v>
      </c>
      <c r="M52" s="117">
        <f>IF(ISNA(VLOOKUP($A52,'FY19 MAEP ADA Amount Only'!$A$5:$L$151,8,FALSE)),0,VLOOKUP($A52,'FY19 MAEP ADA Amount Only'!$A$5:$L$151,8,FALSE))</f>
        <v>0</v>
      </c>
      <c r="N52" s="133">
        <f t="shared" si="0"/>
        <v>5522.0789250000007</v>
      </c>
      <c r="P52" s="117">
        <f>IF(ISNA(VLOOKUP($A52,'FY22 MAEP ADA Amount Only'!$A$5:$Q$150,16,FALSE)),0,VLOOKUP($A52,'FY22 MAEP ADA Amount Only'!$A$5:$Q$150,16,FALSE))</f>
        <v>4187.253050961539</v>
      </c>
      <c r="Q52" s="117">
        <f>IF(ISNA(VLOOKUP($A52,'FY19 MAEP ADA Amount Only'!$A$5:$L$151,11,FALSE)),0,VLOOKUP($A52,'FY19 MAEP ADA Amount Only'!$A$5:$L$151,11,FALSE))</f>
        <v>0</v>
      </c>
      <c r="R52" s="133">
        <f t="shared" si="1"/>
        <v>4187.253050961539</v>
      </c>
      <c r="S52" s="138" t="s">
        <v>190</v>
      </c>
    </row>
    <row r="53" spans="1:19" s="118" customFormat="1">
      <c r="A53" s="119">
        <v>2611</v>
      </c>
      <c r="B53" s="121" t="s">
        <v>58</v>
      </c>
      <c r="C53" s="117">
        <f>IF(ISNA(VLOOKUP($A53,'2022 MAEP summary '!$A$5:$Q$150,11,FALSE)),0,VLOOKUP($A53,'2022 MAEP summary '!$A$5:$Q$150,11,FALSE))</f>
        <v>5503.725997919646</v>
      </c>
      <c r="D53" s="117">
        <f>IF(ISNA(VLOOKUP($A53,'2019 MAEP summary'!$A$5:$L$151,8,FALSE)),0,VLOOKUP($A53,'2019 MAEP summary'!$A$5:$L$151,8,FALSE))</f>
        <v>5247.4593322255423</v>
      </c>
      <c r="E53" s="133">
        <f>C53-D53</f>
        <v>256.26666569410372</v>
      </c>
      <c r="G53" s="117">
        <f>IF(ISNA(VLOOKUP($A53,'2022 MAEP summary '!$A$5:$Q$150,16,FALSE)),0,VLOOKUP($A53,'2022 MAEP summary '!$A$5:$Q$150,16,FALSE))</f>
        <v>4463.0539625319643</v>
      </c>
      <c r="H53" s="117">
        <f>IF(ISNA(VLOOKUP($A53,'2019 MAEP summary'!$A$5:$L$151,11,FALSE)),0,VLOOKUP($A53,'2019 MAEP summary'!$A$5:$L$151,11,FALSE))</f>
        <v>4257.6498991777289</v>
      </c>
      <c r="I53" s="133">
        <f>G53-H53</f>
        <v>205.4040633542354</v>
      </c>
      <c r="J53" s="138" t="s">
        <v>190</v>
      </c>
      <c r="L53" s="117">
        <f>IF(ISNA(VLOOKUP($A53,'FY22 MAEP ADA Amount Only'!$A$5:$Q$150,11,FALSE)),0,VLOOKUP($A53,'FY22 MAEP ADA Amount Only'!$A$5:$Q$150,11,FALSE))</f>
        <v>5503.725997919646</v>
      </c>
      <c r="M53" s="117">
        <f>IF(ISNA(VLOOKUP($A53,'FY19 MAEP ADA Amount Only'!$A$5:$L$151,8,FALSE)),0,VLOOKUP($A53,'FY19 MAEP ADA Amount Only'!$A$5:$L$151,8,FALSE))</f>
        <v>5247.4593322255423</v>
      </c>
      <c r="N53" s="133">
        <f t="shared" si="0"/>
        <v>256.26666569410372</v>
      </c>
      <c r="P53" s="117">
        <f>IF(ISNA(VLOOKUP($A53,'FY22 MAEP ADA Amount Only'!$A$5:$Q$150,16,FALSE)),0,VLOOKUP($A53,'FY22 MAEP ADA Amount Only'!$A$5:$Q$150,16,FALSE))</f>
        <v>4463.0539625319643</v>
      </c>
      <c r="Q53" s="117">
        <f>IF(ISNA(VLOOKUP($A53,'FY19 MAEP ADA Amount Only'!$A$5:$L$151,11,FALSE)),0,VLOOKUP($A53,'FY19 MAEP ADA Amount Only'!$A$5:$L$151,11,FALSE))</f>
        <v>4257.6498991777289</v>
      </c>
      <c r="R53" s="133">
        <f t="shared" si="1"/>
        <v>205.4040633542354</v>
      </c>
      <c r="S53" s="138" t="s">
        <v>190</v>
      </c>
    </row>
    <row r="54" spans="1:19" s="118" customFormat="1">
      <c r="A54" s="119">
        <v>2700</v>
      </c>
      <c r="B54" s="121" t="s">
        <v>59</v>
      </c>
      <c r="C54" s="117">
        <f>IF(ISNA(VLOOKUP($A54,'2022 MAEP summary '!$A$5:$Q$150,11,FALSE)),0,VLOOKUP($A54,'2022 MAEP summary '!$A$5:$Q$150,11,FALSE))</f>
        <v>5517.5527184924304</v>
      </c>
      <c r="D54" s="117">
        <f>IF(ISNA(VLOOKUP($A54,'2019 MAEP summary'!$A$5:$L$151,8,FALSE)),0,VLOOKUP($A54,'2019 MAEP summary'!$A$5:$L$151,8,FALSE))</f>
        <v>5255.327963746623</v>
      </c>
      <c r="E54" s="133">
        <f>C54-D54</f>
        <v>262.22475474580733</v>
      </c>
      <c r="G54" s="117">
        <f>IF(ISNA(VLOOKUP($A54,'2022 MAEP summary '!$A$5:$Q$150,16,FALSE)),0,VLOOKUP($A54,'2022 MAEP summary '!$A$5:$Q$150,16,FALSE))</f>
        <v>4228.0812879706618</v>
      </c>
      <c r="H54" s="117">
        <f>IF(ISNA(VLOOKUP($A54,'2019 MAEP summary'!$A$5:$L$151,11,FALSE)),0,VLOOKUP($A54,'2019 MAEP summary'!$A$5:$L$151,11,FALSE))</f>
        <v>4223.3588667853146</v>
      </c>
      <c r="I54" s="133">
        <f>G54-H54</f>
        <v>4.7224211853472298</v>
      </c>
      <c r="J54" s="138" t="s">
        <v>190</v>
      </c>
      <c r="L54" s="117">
        <f>IF(ISNA(VLOOKUP($A54,'FY22 MAEP ADA Amount Only'!$A$5:$Q$150,11,FALSE)),0,VLOOKUP($A54,'FY22 MAEP ADA Amount Only'!$A$5:$Q$150,11,FALSE))</f>
        <v>5517.5527184924304</v>
      </c>
      <c r="M54" s="117">
        <f>IF(ISNA(VLOOKUP($A54,'FY19 MAEP ADA Amount Only'!$A$5:$L$151,8,FALSE)),0,VLOOKUP($A54,'FY19 MAEP ADA Amount Only'!$A$5:$L$151,8,FALSE))</f>
        <v>5255.327963746623</v>
      </c>
      <c r="N54" s="133">
        <f t="shared" si="0"/>
        <v>262.22475474580733</v>
      </c>
      <c r="P54" s="117">
        <f>IF(ISNA(VLOOKUP($A54,'FY22 MAEP ADA Amount Only'!$A$5:$Q$150,16,FALSE)),0,VLOOKUP($A54,'FY22 MAEP ADA Amount Only'!$A$5:$Q$150,16,FALSE))</f>
        <v>4228.0812879706618</v>
      </c>
      <c r="Q54" s="117">
        <f>IF(ISNA(VLOOKUP($A54,'FY19 MAEP ADA Amount Only'!$A$5:$L$151,11,FALSE)),0,VLOOKUP($A54,'FY19 MAEP ADA Amount Only'!$A$5:$L$151,11,FALSE))</f>
        <v>4223.3588667853146</v>
      </c>
      <c r="R54" s="133">
        <f t="shared" si="1"/>
        <v>4.7224211853472298</v>
      </c>
      <c r="S54" s="138" t="s">
        <v>190</v>
      </c>
    </row>
    <row r="55" spans="1:19">
      <c r="A55" s="9">
        <v>2900</v>
      </c>
      <c r="B55" s="21" t="s">
        <v>60</v>
      </c>
      <c r="C55" s="103">
        <f>IF(ISNA(VLOOKUP($A55,'2022 MAEP summary '!$A$5:$Q$150,11,FALSE)),0,VLOOKUP($A55,'2022 MAEP summary '!$A$5:$Q$150,11,FALSE))</f>
        <v>5528.8340270222425</v>
      </c>
      <c r="D55" s="103">
        <f>IF(ISNA(VLOOKUP($A55,'2019 MAEP summary'!$A$5:$L$151,8,FALSE)),0,VLOOKUP($A55,'2019 MAEP summary'!$A$5:$L$151,8,FALSE))</f>
        <v>5128.662480425648</v>
      </c>
      <c r="E55" s="131">
        <f>C55-D55</f>
        <v>400.17154659659445</v>
      </c>
      <c r="G55" s="103">
        <f>IF(ISNA(VLOOKUP($A55,'2022 MAEP summary '!$A$5:$Q$150,16,FALSE)),0,VLOOKUP($A55,'2022 MAEP summary '!$A$5:$Q$150,16,FALSE))</f>
        <v>4452.9220825268812</v>
      </c>
      <c r="H55" s="103">
        <f>IF(ISNA(VLOOKUP($A55,'2019 MAEP summary'!$A$5:$L$151,11,FALSE)),0,VLOOKUP($A55,'2019 MAEP summary'!$A$5:$L$151,11,FALSE))</f>
        <v>3743.9236243538198</v>
      </c>
      <c r="I55" s="131">
        <f>G55-H55</f>
        <v>708.99845817306141</v>
      </c>
      <c r="L55" s="123">
        <f>IF(ISNA(VLOOKUP($A55,'FY22 MAEP ADA Amount Only'!$A$5:$Q$150,11,FALSE)),0,VLOOKUP($A55,'FY22 MAEP ADA Amount Only'!$A$5:$Q$150,11,FALSE))</f>
        <v>5528.8340270222425</v>
      </c>
      <c r="M55" s="123">
        <f>IF(ISNA(VLOOKUP($A55,'FY19 MAEP ADA Amount Only'!$A$5:$L$151,8,FALSE)),0,VLOOKUP($A55,'FY19 MAEP ADA Amount Only'!$A$5:$L$151,8,FALSE))</f>
        <v>5128.662480425648</v>
      </c>
      <c r="N55" s="134">
        <f t="shared" si="0"/>
        <v>400.17154659659445</v>
      </c>
      <c r="P55" s="123">
        <f>IF(ISNA(VLOOKUP($A55,'FY22 MAEP ADA Amount Only'!$A$5:$Q$150,16,FALSE)),0,VLOOKUP($A55,'FY22 MAEP ADA Amount Only'!$A$5:$Q$150,16,FALSE))</f>
        <v>4452.9220825268812</v>
      </c>
      <c r="Q55" s="123">
        <f>IF(ISNA(VLOOKUP($A55,'FY19 MAEP ADA Amount Only'!$A$5:$L$151,11,FALSE)),0,VLOOKUP($A55,'FY19 MAEP ADA Amount Only'!$A$5:$L$151,11,FALSE))</f>
        <v>3743.9236243538198</v>
      </c>
      <c r="R55" s="134">
        <f t="shared" si="1"/>
        <v>708.99845817306141</v>
      </c>
      <c r="S55" s="136"/>
    </row>
    <row r="56" spans="1:19">
      <c r="A56" s="7">
        <v>3000</v>
      </c>
      <c r="B56" s="85" t="s">
        <v>61</v>
      </c>
      <c r="C56" s="103">
        <f>IF(ISNA(VLOOKUP($A56,'2022 MAEP summary '!$A$5:$Q$150,11,FALSE)),0,VLOOKUP($A56,'2022 MAEP summary '!$A$5:$Q$150,11,FALSE))</f>
        <v>5525.1320447949311</v>
      </c>
      <c r="D56" s="103">
        <f>IF(ISNA(VLOOKUP($A56,'2019 MAEP summary'!$A$5:$L$151,8,FALSE)),0,VLOOKUP($A56,'2019 MAEP summary'!$A$5:$L$151,8,FALSE))</f>
        <v>5113.4611756085314</v>
      </c>
      <c r="E56" s="131">
        <f>C56-D56</f>
        <v>411.67086918639961</v>
      </c>
      <c r="G56" s="103">
        <f>IF(ISNA(VLOOKUP($A56,'2022 MAEP summary '!$A$5:$Q$150,16,FALSE)),0,VLOOKUP($A56,'2022 MAEP summary '!$A$5:$Q$150,16,FALSE))</f>
        <v>4105.3812372883958</v>
      </c>
      <c r="H56" s="103">
        <f>IF(ISNA(VLOOKUP($A56,'2019 MAEP summary'!$A$5:$L$151,11,FALSE)),0,VLOOKUP($A56,'2019 MAEP summary'!$A$5:$L$151,11,FALSE))</f>
        <v>3732.8266518953774</v>
      </c>
      <c r="I56" s="131">
        <f>G56-H56</f>
        <v>372.55458539301844</v>
      </c>
      <c r="L56" s="123">
        <f>IF(ISNA(VLOOKUP($A56,'FY22 MAEP ADA Amount Only'!$A$5:$Q$150,11,FALSE)),0,VLOOKUP($A56,'FY22 MAEP ADA Amount Only'!$A$5:$Q$150,11,FALSE))</f>
        <v>5525.1320447949311</v>
      </c>
      <c r="M56" s="123">
        <f>IF(ISNA(VLOOKUP($A56,'FY19 MAEP ADA Amount Only'!$A$5:$L$151,8,FALSE)),0,VLOOKUP($A56,'FY19 MAEP ADA Amount Only'!$A$5:$L$151,8,FALSE))</f>
        <v>5113.4611756085314</v>
      </c>
      <c r="N56" s="134">
        <f t="shared" si="0"/>
        <v>411.67086918639961</v>
      </c>
      <c r="P56" s="123">
        <f>IF(ISNA(VLOOKUP($A56,'FY22 MAEP ADA Amount Only'!$A$5:$Q$150,16,FALSE)),0,VLOOKUP($A56,'FY22 MAEP ADA Amount Only'!$A$5:$Q$150,16,FALSE))</f>
        <v>4105.3812372883958</v>
      </c>
      <c r="Q56" s="123">
        <f>IF(ISNA(VLOOKUP($A56,'FY19 MAEP ADA Amount Only'!$A$5:$L$151,11,FALSE)),0,VLOOKUP($A56,'FY19 MAEP ADA Amount Only'!$A$5:$L$151,11,FALSE))</f>
        <v>3732.8266518953774</v>
      </c>
      <c r="R56" s="134">
        <f t="shared" si="1"/>
        <v>372.55458539301844</v>
      </c>
      <c r="S56" s="136"/>
    </row>
    <row r="57" spans="1:19" s="125" customFormat="1">
      <c r="A57" s="56">
        <v>3020</v>
      </c>
      <c r="B57" s="70" t="s">
        <v>62</v>
      </c>
      <c r="C57" s="123">
        <f>IF(ISNA(VLOOKUP($A57,'2022 MAEP summary '!$A$5:$Q$150,11,FALSE)),0,VLOOKUP($A57,'2022 MAEP summary '!$A$5:$Q$150,11,FALSE))</f>
        <v>5516.0262643191627</v>
      </c>
      <c r="D57" s="123">
        <f>IF(ISNA(VLOOKUP($A57,'2019 MAEP summary'!$A$5:$L$151,8,FALSE)),0,VLOOKUP($A57,'2019 MAEP summary'!$A$5:$L$151,8,FALSE))</f>
        <v>5258.0276853664973</v>
      </c>
      <c r="E57" s="134">
        <f>C57-D57</f>
        <v>257.99857895266541</v>
      </c>
      <c r="G57" s="123">
        <f>IF(ISNA(VLOOKUP($A57,'2022 MAEP summary '!$A$5:$Q$150,16,FALSE)),0,VLOOKUP($A57,'2022 MAEP summary '!$A$5:$Q$150,16,FALSE))</f>
        <v>4026.6993740575149</v>
      </c>
      <c r="H57" s="123">
        <f>IF(ISNA(VLOOKUP($A57,'2019 MAEP summary'!$A$5:$L$151,11,FALSE)),0,VLOOKUP($A57,'2019 MAEP summary'!$A$5:$L$151,11,FALSE))</f>
        <v>3838.3600656154458</v>
      </c>
      <c r="I57" s="134">
        <f>G57-H57</f>
        <v>188.33930844206907</v>
      </c>
      <c r="J57" s="139"/>
      <c r="L57" s="123">
        <f>IF(ISNA(VLOOKUP($A57,'FY22 MAEP ADA Amount Only'!$A$5:$Q$150,11,FALSE)),0,VLOOKUP($A57,'FY22 MAEP ADA Amount Only'!$A$5:$Q$150,11,FALSE))</f>
        <v>5516.0262643191627</v>
      </c>
      <c r="M57" s="123">
        <f>IF(ISNA(VLOOKUP($A57,'FY19 MAEP ADA Amount Only'!$A$5:$L$151,8,FALSE)),0,VLOOKUP($A57,'FY19 MAEP ADA Amount Only'!$A$5:$L$151,8,FALSE))</f>
        <v>5258.0276853664973</v>
      </c>
      <c r="N57" s="134">
        <f t="shared" si="0"/>
        <v>257.99857895266541</v>
      </c>
      <c r="P57" s="123">
        <f>IF(ISNA(VLOOKUP($A57,'FY22 MAEP ADA Amount Only'!$A$5:$Q$150,16,FALSE)),0,VLOOKUP($A57,'FY22 MAEP ADA Amount Only'!$A$5:$Q$150,16,FALSE))</f>
        <v>4026.6993740575149</v>
      </c>
      <c r="Q57" s="123">
        <f>IF(ISNA(VLOOKUP($A57,'FY19 MAEP ADA Amount Only'!$A$5:$L$151,11,FALSE)),0,VLOOKUP($A57,'FY19 MAEP ADA Amount Only'!$A$5:$L$151,11,FALSE))</f>
        <v>3838.3600656154458</v>
      </c>
      <c r="R57" s="134">
        <f t="shared" si="1"/>
        <v>188.33930844206907</v>
      </c>
      <c r="S57" s="139"/>
    </row>
    <row r="58" spans="1:19" s="125" customFormat="1">
      <c r="A58" s="56">
        <v>3021</v>
      </c>
      <c r="B58" s="70" t="s">
        <v>63</v>
      </c>
      <c r="C58" s="123">
        <f>IF(ISNA(VLOOKUP($A58,'2022 MAEP summary '!$A$5:$Q$150,11,FALSE)),0,VLOOKUP($A58,'2022 MAEP summary '!$A$5:$Q$150,11,FALSE))</f>
        <v>5525.9508992505043</v>
      </c>
      <c r="D58" s="123">
        <f>IF(ISNA(VLOOKUP($A58,'2019 MAEP summary'!$A$5:$L$151,8,FALSE)),0,VLOOKUP($A58,'2019 MAEP summary'!$A$5:$L$151,8,FALSE))</f>
        <v>5074.1990293499639</v>
      </c>
      <c r="E58" s="134">
        <f>C58-D58</f>
        <v>451.75186990054044</v>
      </c>
      <c r="G58" s="123">
        <f>IF(ISNA(VLOOKUP($A58,'2022 MAEP summary '!$A$5:$Q$150,16,FALSE)),0,VLOOKUP($A58,'2022 MAEP summary '!$A$5:$Q$150,16,FALSE))</f>
        <v>4312.4896351318584</v>
      </c>
      <c r="H58" s="123">
        <f>IF(ISNA(VLOOKUP($A58,'2019 MAEP summary'!$A$5:$L$151,11,FALSE)),0,VLOOKUP($A58,'2019 MAEP summary'!$A$5:$L$151,11,FALSE))</f>
        <v>3899.5876422019533</v>
      </c>
      <c r="I58" s="134">
        <f>G58-H58</f>
        <v>412.90199292990519</v>
      </c>
      <c r="J58" s="139"/>
      <c r="L58" s="123">
        <f>IF(ISNA(VLOOKUP($A58,'FY22 MAEP ADA Amount Only'!$A$5:$Q$150,11,FALSE)),0,VLOOKUP($A58,'FY22 MAEP ADA Amount Only'!$A$5:$Q$150,11,FALSE))</f>
        <v>5525.9508992505043</v>
      </c>
      <c r="M58" s="123">
        <f>IF(ISNA(VLOOKUP($A58,'FY19 MAEP ADA Amount Only'!$A$5:$L$151,8,FALSE)),0,VLOOKUP($A58,'FY19 MAEP ADA Amount Only'!$A$5:$L$151,8,FALSE))</f>
        <v>5074.1990293499639</v>
      </c>
      <c r="N58" s="134">
        <f t="shared" si="0"/>
        <v>451.75186990054044</v>
      </c>
      <c r="P58" s="123">
        <f>IF(ISNA(VLOOKUP($A58,'FY22 MAEP ADA Amount Only'!$A$5:$Q$150,16,FALSE)),0,VLOOKUP($A58,'FY22 MAEP ADA Amount Only'!$A$5:$Q$150,16,FALSE))</f>
        <v>4312.4896351318584</v>
      </c>
      <c r="Q58" s="123">
        <f>IF(ISNA(VLOOKUP($A58,'FY19 MAEP ADA Amount Only'!$A$5:$L$151,11,FALSE)),0,VLOOKUP($A58,'FY19 MAEP ADA Amount Only'!$A$5:$L$151,11,FALSE))</f>
        <v>3899.5876422019533</v>
      </c>
      <c r="R58" s="134">
        <f t="shared" si="1"/>
        <v>412.90199292990519</v>
      </c>
      <c r="S58" s="139"/>
    </row>
    <row r="59" spans="1:19" s="125" customFormat="1">
      <c r="A59" s="56">
        <v>3022</v>
      </c>
      <c r="B59" s="70" t="s">
        <v>64</v>
      </c>
      <c r="C59" s="123">
        <f>IF(ISNA(VLOOKUP($A59,'2022 MAEP summary '!$A$5:$Q$150,11,FALSE)),0,VLOOKUP($A59,'2022 MAEP summary '!$A$5:$Q$150,11,FALSE))</f>
        <v>5533.2458857241172</v>
      </c>
      <c r="D59" s="123">
        <f>IF(ISNA(VLOOKUP($A59,'2019 MAEP summary'!$A$5:$L$151,8,FALSE)),0,VLOOKUP($A59,'2019 MAEP summary'!$A$5:$L$151,8,FALSE))</f>
        <v>5258.1051665205141</v>
      </c>
      <c r="E59" s="134">
        <f>C59-D59</f>
        <v>275.14071920360311</v>
      </c>
      <c r="G59" s="123">
        <f>IF(ISNA(VLOOKUP($A59,'2022 MAEP summary '!$A$5:$Q$150,16,FALSE)),0,VLOOKUP($A59,'2022 MAEP summary '!$A$5:$Q$150,16,FALSE))</f>
        <v>4086.7515145363845</v>
      </c>
      <c r="H59" s="123">
        <f>IF(ISNA(VLOOKUP($A59,'2019 MAEP summary'!$A$5:$L$151,11,FALSE)),0,VLOOKUP($A59,'2019 MAEP summary'!$A$5:$L$151,11,FALSE))</f>
        <v>3838.4167912072194</v>
      </c>
      <c r="I59" s="134">
        <f>G59-H59</f>
        <v>248.33472332916517</v>
      </c>
      <c r="J59" s="139"/>
      <c r="L59" s="123">
        <f>IF(ISNA(VLOOKUP($A59,'FY22 MAEP ADA Amount Only'!$A$5:$Q$150,11,FALSE)),0,VLOOKUP($A59,'FY22 MAEP ADA Amount Only'!$A$5:$Q$150,11,FALSE))</f>
        <v>5533.2458857241172</v>
      </c>
      <c r="M59" s="123">
        <f>IF(ISNA(VLOOKUP($A59,'FY19 MAEP ADA Amount Only'!$A$5:$L$151,8,FALSE)),0,VLOOKUP($A59,'FY19 MAEP ADA Amount Only'!$A$5:$L$151,8,FALSE))</f>
        <v>5258.1051665205141</v>
      </c>
      <c r="N59" s="134">
        <f t="shared" si="0"/>
        <v>275.14071920360311</v>
      </c>
      <c r="P59" s="123">
        <f>IF(ISNA(VLOOKUP($A59,'FY22 MAEP ADA Amount Only'!$A$5:$Q$150,16,FALSE)),0,VLOOKUP($A59,'FY22 MAEP ADA Amount Only'!$A$5:$Q$150,16,FALSE))</f>
        <v>4086.7515145363845</v>
      </c>
      <c r="Q59" s="123">
        <f>IF(ISNA(VLOOKUP($A59,'FY19 MAEP ADA Amount Only'!$A$5:$L$151,11,FALSE)),0,VLOOKUP($A59,'FY19 MAEP ADA Amount Only'!$A$5:$L$151,11,FALSE))</f>
        <v>3838.4167912072194</v>
      </c>
      <c r="R59" s="134">
        <f t="shared" si="1"/>
        <v>248.33472332916517</v>
      </c>
      <c r="S59" s="139"/>
    </row>
    <row r="60" spans="1:19" s="125" customFormat="1">
      <c r="A60" s="56">
        <v>3111</v>
      </c>
      <c r="B60" s="70" t="s">
        <v>65</v>
      </c>
      <c r="C60" s="123">
        <f>IF(ISNA(VLOOKUP($A60,'2022 MAEP summary '!$A$5:$Q$150,11,FALSE)),0,VLOOKUP($A60,'2022 MAEP summary '!$A$5:$Q$150,11,FALSE))</f>
        <v>5531.3008328086244</v>
      </c>
      <c r="D60" s="123">
        <f>IF(ISNA(VLOOKUP($A60,'2019 MAEP summary'!$A$5:$L$151,8,FALSE)),0,VLOOKUP($A60,'2019 MAEP summary'!$A$5:$L$151,8,FALSE))</f>
        <v>5250.1853500604175</v>
      </c>
      <c r="E60" s="134">
        <f>C60-D60</f>
        <v>281.11548274820689</v>
      </c>
      <c r="G60" s="123">
        <f>IF(ISNA(VLOOKUP($A60,'2022 MAEP summary '!$A$5:$Q$150,16,FALSE)),0,VLOOKUP($A60,'2022 MAEP summary '!$A$5:$Q$150,16,FALSE))</f>
        <v>4037.8493666234053</v>
      </c>
      <c r="H60" s="123">
        <f>IF(ISNA(VLOOKUP($A60,'2019 MAEP summary'!$A$5:$L$151,11,FALSE)),0,VLOOKUP($A60,'2019 MAEP summary'!$A$5:$L$151,11,FALSE))</f>
        <v>3832.634802994764</v>
      </c>
      <c r="I60" s="134">
        <f>G60-H60</f>
        <v>205.21456362864137</v>
      </c>
      <c r="J60" s="139"/>
      <c r="L60" s="123">
        <f>IF(ISNA(VLOOKUP($A60,'FY22 MAEP ADA Amount Only'!$A$5:$Q$150,11,FALSE)),0,VLOOKUP($A60,'FY22 MAEP ADA Amount Only'!$A$5:$Q$150,11,FALSE))</f>
        <v>5531.3008328086244</v>
      </c>
      <c r="M60" s="123">
        <f>IF(ISNA(VLOOKUP($A60,'FY19 MAEP ADA Amount Only'!$A$5:$L$151,8,FALSE)),0,VLOOKUP($A60,'FY19 MAEP ADA Amount Only'!$A$5:$L$151,8,FALSE))</f>
        <v>5250.1853500604175</v>
      </c>
      <c r="N60" s="134">
        <f t="shared" si="0"/>
        <v>281.11548274820689</v>
      </c>
      <c r="P60" s="123">
        <f>IF(ISNA(VLOOKUP($A60,'FY22 MAEP ADA Amount Only'!$A$5:$Q$150,16,FALSE)),0,VLOOKUP($A60,'FY22 MAEP ADA Amount Only'!$A$5:$Q$150,16,FALSE))</f>
        <v>4037.8493666234053</v>
      </c>
      <c r="Q60" s="123">
        <f>IF(ISNA(VLOOKUP($A60,'FY19 MAEP ADA Amount Only'!$A$5:$L$151,11,FALSE)),0,VLOOKUP($A60,'FY19 MAEP ADA Amount Only'!$A$5:$L$151,11,FALSE))</f>
        <v>3832.634802994764</v>
      </c>
      <c r="R60" s="134">
        <f t="shared" si="1"/>
        <v>205.21456362864137</v>
      </c>
      <c r="S60" s="139"/>
    </row>
    <row r="61" spans="1:19" s="125" customFormat="1">
      <c r="A61" s="56">
        <v>3112</v>
      </c>
      <c r="B61" s="70" t="s">
        <v>66</v>
      </c>
      <c r="C61" s="123">
        <f>IF(ISNA(VLOOKUP($A61,'2022 MAEP summary '!$A$5:$Q$150,11,FALSE)),0,VLOOKUP($A61,'2022 MAEP summary '!$A$5:$Q$150,11,FALSE))</f>
        <v>5527.3117189903405</v>
      </c>
      <c r="D61" s="123">
        <f>IF(ISNA(VLOOKUP($A61,'2019 MAEP summary'!$A$5:$L$151,8,FALSE)),0,VLOOKUP($A61,'2019 MAEP summary'!$A$5:$L$151,8,FALSE))</f>
        <v>5172.9655765915577</v>
      </c>
      <c r="E61" s="134">
        <f>C61-D61</f>
        <v>354.34614239878283</v>
      </c>
      <c r="G61" s="123">
        <f>IF(ISNA(VLOOKUP($A61,'2022 MAEP summary '!$A$5:$Q$150,16,FALSE)),0,VLOOKUP($A61,'2022 MAEP summary '!$A$5:$Q$150,16,FALSE))</f>
        <v>4077.0007913923587</v>
      </c>
      <c r="H61" s="123">
        <f>IF(ISNA(VLOOKUP($A61,'2019 MAEP summary'!$A$5:$L$151,11,FALSE)),0,VLOOKUP($A61,'2019 MAEP summary'!$A$5:$L$151,11,FALSE))</f>
        <v>3776.2647469831732</v>
      </c>
      <c r="I61" s="134">
        <f>G61-H61</f>
        <v>300.73604440918552</v>
      </c>
      <c r="J61" s="139"/>
      <c r="L61" s="123">
        <f>IF(ISNA(VLOOKUP($A61,'FY22 MAEP ADA Amount Only'!$A$5:$Q$150,11,FALSE)),0,VLOOKUP($A61,'FY22 MAEP ADA Amount Only'!$A$5:$Q$150,11,FALSE))</f>
        <v>5527.3117189903405</v>
      </c>
      <c r="M61" s="123">
        <f>IF(ISNA(VLOOKUP($A61,'FY19 MAEP ADA Amount Only'!$A$5:$L$151,8,FALSE)),0,VLOOKUP($A61,'FY19 MAEP ADA Amount Only'!$A$5:$L$151,8,FALSE))</f>
        <v>5172.9655765915577</v>
      </c>
      <c r="N61" s="134">
        <f t="shared" si="0"/>
        <v>354.34614239878283</v>
      </c>
      <c r="P61" s="123">
        <f>IF(ISNA(VLOOKUP($A61,'FY22 MAEP ADA Amount Only'!$A$5:$Q$150,16,FALSE)),0,VLOOKUP($A61,'FY22 MAEP ADA Amount Only'!$A$5:$Q$150,16,FALSE))</f>
        <v>4077.0007913923587</v>
      </c>
      <c r="Q61" s="123">
        <f>IF(ISNA(VLOOKUP($A61,'FY19 MAEP ADA Amount Only'!$A$5:$L$151,11,FALSE)),0,VLOOKUP($A61,'FY19 MAEP ADA Amount Only'!$A$5:$L$151,11,FALSE))</f>
        <v>3776.2647469831732</v>
      </c>
      <c r="R61" s="134">
        <f t="shared" si="1"/>
        <v>300.73604440918552</v>
      </c>
      <c r="S61" s="139"/>
    </row>
    <row r="62" spans="1:19" s="118" customFormat="1">
      <c r="A62" s="119">
        <v>3200</v>
      </c>
      <c r="B62" s="121" t="s">
        <v>67</v>
      </c>
      <c r="C62" s="117">
        <f>IF(ISNA(VLOOKUP($A62,'2022 MAEP summary '!$A$5:$Q$150,11,FALSE)),0,VLOOKUP($A62,'2022 MAEP summary '!$A$5:$Q$150,11,FALSE))</f>
        <v>5537.6290375894987</v>
      </c>
      <c r="D62" s="117">
        <f>IF(ISNA(VLOOKUP($A62,'2019 MAEP summary'!$A$5:$L$151,8,FALSE)),0,VLOOKUP($A62,'2019 MAEP summary'!$A$5:$L$151,8,FALSE))</f>
        <v>5258.610233852507</v>
      </c>
      <c r="E62" s="133">
        <f>C62-D62</f>
        <v>279.01880373699169</v>
      </c>
      <c r="G62" s="117">
        <f>IF(ISNA(VLOOKUP($A62,'2022 MAEP summary '!$A$5:$Q$150,16,FALSE)),0,VLOOKUP($A62,'2022 MAEP summary '!$A$5:$Q$150,16,FALSE))</f>
        <v>4333.9862565632466</v>
      </c>
      <c r="H62" s="117">
        <f>IF(ISNA(VLOOKUP($A62,'2019 MAEP summary'!$A$5:$L$151,11,FALSE)),0,VLOOKUP($A62,'2019 MAEP summary'!$A$5:$L$151,11,FALSE))</f>
        <v>4241.8083829615334</v>
      </c>
      <c r="I62" s="133">
        <f>G62-H62</f>
        <v>92.177873601713145</v>
      </c>
      <c r="J62" s="138" t="s">
        <v>190</v>
      </c>
      <c r="L62" s="117">
        <f>IF(ISNA(VLOOKUP($A62,'FY22 MAEP ADA Amount Only'!$A$5:$Q$150,11,FALSE)),0,VLOOKUP($A62,'FY22 MAEP ADA Amount Only'!$A$5:$Q$150,11,FALSE))</f>
        <v>5537.6290375894987</v>
      </c>
      <c r="M62" s="117">
        <f>IF(ISNA(VLOOKUP($A62,'FY19 MAEP ADA Amount Only'!$A$5:$L$151,8,FALSE)),0,VLOOKUP($A62,'FY19 MAEP ADA Amount Only'!$A$5:$L$151,8,FALSE))</f>
        <v>5258.610233852507</v>
      </c>
      <c r="N62" s="133">
        <f t="shared" si="0"/>
        <v>279.01880373699169</v>
      </c>
      <c r="P62" s="117">
        <f>IF(ISNA(VLOOKUP($A62,'FY22 MAEP ADA Amount Only'!$A$5:$Q$150,16,FALSE)),0,VLOOKUP($A62,'FY22 MAEP ADA Amount Only'!$A$5:$Q$150,16,FALSE))</f>
        <v>4333.9862565632466</v>
      </c>
      <c r="Q62" s="117">
        <f>IF(ISNA(VLOOKUP($A62,'FY19 MAEP ADA Amount Only'!$A$5:$L$151,11,FALSE)),0,VLOOKUP($A62,'FY19 MAEP ADA Amount Only'!$A$5:$L$151,11,FALSE))</f>
        <v>4241.8083829615334</v>
      </c>
      <c r="R62" s="133">
        <f t="shared" si="1"/>
        <v>92.177873601713145</v>
      </c>
      <c r="S62" s="138" t="s">
        <v>190</v>
      </c>
    </row>
    <row r="63" spans="1:19" s="118" customFormat="1">
      <c r="A63" s="119">
        <v>3300</v>
      </c>
      <c r="B63" s="121" t="s">
        <v>68</v>
      </c>
      <c r="C63" s="117">
        <f>IF(ISNA(VLOOKUP($A63,'2022 MAEP summary '!$A$5:$Q$150,11,FALSE)),0,VLOOKUP($A63,'2022 MAEP summary '!$A$5:$Q$150,11,FALSE))</f>
        <v>5516.0218243706422</v>
      </c>
      <c r="D63" s="117">
        <f>IF(ISNA(VLOOKUP($A63,'2019 MAEP summary'!$A$5:$L$151,8,FALSE)),0,VLOOKUP($A63,'2019 MAEP summary'!$A$5:$L$151,8,FALSE))</f>
        <v>5250.1469039545382</v>
      </c>
      <c r="E63" s="133">
        <f>C63-D63</f>
        <v>265.87492041610403</v>
      </c>
      <c r="G63" s="117">
        <f>IF(ISNA(VLOOKUP($A63,'2022 MAEP summary '!$A$5:$Q$150,16,FALSE)),0,VLOOKUP($A63,'2022 MAEP summary '!$A$5:$Q$150,16,FALSE))</f>
        <v>4111.5082250325022</v>
      </c>
      <c r="H63" s="117">
        <f>IF(ISNA(VLOOKUP($A63,'2019 MAEP summary'!$A$5:$L$151,11,FALSE)),0,VLOOKUP($A63,'2019 MAEP summary'!$A$5:$L$151,11,FALSE))</f>
        <v>3832.6069303025347</v>
      </c>
      <c r="I63" s="133">
        <f>G63-H63</f>
        <v>278.9012947299675</v>
      </c>
      <c r="J63" s="138" t="s">
        <v>190</v>
      </c>
      <c r="L63" s="117">
        <f>IF(ISNA(VLOOKUP($A63,'FY22 MAEP ADA Amount Only'!$A$5:$Q$150,11,FALSE)),0,VLOOKUP($A63,'FY22 MAEP ADA Amount Only'!$A$5:$Q$150,11,FALSE))</f>
        <v>5516.0218243706422</v>
      </c>
      <c r="M63" s="117">
        <f>IF(ISNA(VLOOKUP($A63,'FY19 MAEP ADA Amount Only'!$A$5:$L$151,8,FALSE)),0,VLOOKUP($A63,'FY19 MAEP ADA Amount Only'!$A$5:$L$151,8,FALSE))</f>
        <v>5250.1469039545382</v>
      </c>
      <c r="N63" s="133">
        <f t="shared" si="0"/>
        <v>265.87492041610403</v>
      </c>
      <c r="P63" s="117">
        <f>IF(ISNA(VLOOKUP($A63,'FY22 MAEP ADA Amount Only'!$A$5:$Q$150,16,FALSE)),0,VLOOKUP($A63,'FY22 MAEP ADA Amount Only'!$A$5:$Q$150,16,FALSE))</f>
        <v>4111.5082250325022</v>
      </c>
      <c r="Q63" s="117">
        <f>IF(ISNA(VLOOKUP($A63,'FY19 MAEP ADA Amount Only'!$A$5:$L$151,11,FALSE)),0,VLOOKUP($A63,'FY19 MAEP ADA Amount Only'!$A$5:$L$151,11,FALSE))</f>
        <v>3832.6069303025347</v>
      </c>
      <c r="R63" s="133">
        <f t="shared" si="1"/>
        <v>278.9012947299675</v>
      </c>
      <c r="S63" s="138" t="s">
        <v>190</v>
      </c>
    </row>
    <row r="64" spans="1:19" s="125" customFormat="1">
      <c r="A64" s="56">
        <v>3400</v>
      </c>
      <c r="B64" s="70" t="s">
        <v>69</v>
      </c>
      <c r="C64" s="123">
        <f>IF(ISNA(VLOOKUP($A64,'2022 MAEP summary '!$A$5:$Q$150,11,FALSE)),0,VLOOKUP($A64,'2022 MAEP summary '!$A$5:$Q$150,11,FALSE))</f>
        <v>5519.5113927866296</v>
      </c>
      <c r="D64" s="123">
        <f>IF(ISNA(VLOOKUP($A64,'2019 MAEP summary'!$A$5:$L$151,8,FALSE)),0,VLOOKUP($A64,'2019 MAEP summary'!$A$5:$L$151,8,FALSE))</f>
        <v>5143.9979447812511</v>
      </c>
      <c r="E64" s="134">
        <f>C64-D64</f>
        <v>375.51344800537845</v>
      </c>
      <c r="G64" s="123">
        <f>IF(ISNA(VLOOKUP($A64,'2022 MAEP summary '!$A$5:$Q$150,16,FALSE)),0,VLOOKUP($A64,'2022 MAEP summary '!$A$5:$Q$150,16,FALSE))</f>
        <v>4535.1295840555249</v>
      </c>
      <c r="H64" s="123">
        <f>IF(ISNA(VLOOKUP($A64,'2019 MAEP summary'!$A$5:$L$151,11,FALSE)),0,VLOOKUP($A64,'2019 MAEP summary'!$A$5:$L$151,11,FALSE))</f>
        <v>4218.3379119447964</v>
      </c>
      <c r="I64" s="134">
        <f>G64-H64</f>
        <v>316.79167211072854</v>
      </c>
      <c r="J64" s="139"/>
      <c r="L64" s="123">
        <f>IF(ISNA(VLOOKUP($A64,'FY22 MAEP ADA Amount Only'!$A$5:$Q$150,11,FALSE)),0,VLOOKUP($A64,'FY22 MAEP ADA Amount Only'!$A$5:$Q$150,11,FALSE))</f>
        <v>5519.5113927866296</v>
      </c>
      <c r="M64" s="123">
        <f>IF(ISNA(VLOOKUP($A64,'FY19 MAEP ADA Amount Only'!$A$5:$L$151,8,FALSE)),0,VLOOKUP($A64,'FY19 MAEP ADA Amount Only'!$A$5:$L$151,8,FALSE))</f>
        <v>5143.9979447812511</v>
      </c>
      <c r="N64" s="134">
        <f t="shared" si="0"/>
        <v>375.51344800537845</v>
      </c>
      <c r="P64" s="123">
        <f>IF(ISNA(VLOOKUP($A64,'FY22 MAEP ADA Amount Only'!$A$5:$Q$150,16,FALSE)),0,VLOOKUP($A64,'FY22 MAEP ADA Amount Only'!$A$5:$Q$150,16,FALSE))</f>
        <v>4535.1295840555249</v>
      </c>
      <c r="Q64" s="123">
        <f>IF(ISNA(VLOOKUP($A64,'FY19 MAEP ADA Amount Only'!$A$5:$L$151,11,FALSE)),0,VLOOKUP($A64,'FY19 MAEP ADA Amount Only'!$A$5:$L$151,11,FALSE))</f>
        <v>4218.3379119447964</v>
      </c>
      <c r="R64" s="134">
        <f t="shared" si="1"/>
        <v>316.79167211072854</v>
      </c>
      <c r="S64" s="139"/>
    </row>
    <row r="65" spans="1:19" s="118" customFormat="1">
      <c r="A65" s="119">
        <v>3420</v>
      </c>
      <c r="B65" s="121" t="s">
        <v>70</v>
      </c>
      <c r="C65" s="117">
        <f>IF(ISNA(VLOOKUP($A65,'2022 MAEP summary '!$A$5:$Q$150,11,FALSE)),0,VLOOKUP($A65,'2022 MAEP summary '!$A$5:$Q$150,11,FALSE))</f>
        <v>5521.6913095925411</v>
      </c>
      <c r="D65" s="117">
        <f>IF(ISNA(VLOOKUP($A65,'2019 MAEP summary'!$A$5:$L$151,8,FALSE)),0,VLOOKUP($A65,'2019 MAEP summary'!$A$5:$L$151,8,FALSE))</f>
        <v>5254.4037985687855</v>
      </c>
      <c r="E65" s="133">
        <f>C65-D65</f>
        <v>267.28751102375554</v>
      </c>
      <c r="G65" s="117">
        <f>IF(ISNA(VLOOKUP($A65,'2022 MAEP summary '!$A$5:$Q$150,16,FALSE)),0,VLOOKUP($A65,'2022 MAEP summary '!$A$5:$Q$150,16,FALSE))</f>
        <v>4030.8346205057519</v>
      </c>
      <c r="H65" s="117">
        <f>IF(ISNA(VLOOKUP($A65,'2019 MAEP summary'!$A$5:$L$151,11,FALSE)),0,VLOOKUP($A65,'2019 MAEP summary'!$A$5:$L$151,11,FALSE))</f>
        <v>3835.7147668154121</v>
      </c>
      <c r="I65" s="133">
        <f>G65-H65</f>
        <v>195.11985369033982</v>
      </c>
      <c r="J65" s="138" t="s">
        <v>190</v>
      </c>
      <c r="L65" s="117">
        <f>IF(ISNA(VLOOKUP($A65,'FY22 MAEP ADA Amount Only'!$A$5:$Q$150,11,FALSE)),0,VLOOKUP($A65,'FY22 MAEP ADA Amount Only'!$A$5:$Q$150,11,FALSE))</f>
        <v>5521.6913095925411</v>
      </c>
      <c r="M65" s="117">
        <f>IF(ISNA(VLOOKUP($A65,'FY19 MAEP ADA Amount Only'!$A$5:$L$151,8,FALSE)),0,VLOOKUP($A65,'FY19 MAEP ADA Amount Only'!$A$5:$L$151,8,FALSE))</f>
        <v>5254.4037985687855</v>
      </c>
      <c r="N65" s="133">
        <f t="shared" si="0"/>
        <v>267.28751102375554</v>
      </c>
      <c r="P65" s="117">
        <f>IF(ISNA(VLOOKUP($A65,'FY22 MAEP ADA Amount Only'!$A$5:$Q$150,16,FALSE)),0,VLOOKUP($A65,'FY22 MAEP ADA Amount Only'!$A$5:$Q$150,16,FALSE))</f>
        <v>4030.8346205057519</v>
      </c>
      <c r="Q65" s="117">
        <f>IF(ISNA(VLOOKUP($A65,'FY19 MAEP ADA Amount Only'!$A$5:$L$151,11,FALSE)),0,VLOOKUP($A65,'FY19 MAEP ADA Amount Only'!$A$5:$L$151,11,FALSE))</f>
        <v>3835.7147668154121</v>
      </c>
      <c r="R65" s="133">
        <f t="shared" si="1"/>
        <v>195.11985369033982</v>
      </c>
      <c r="S65" s="138" t="s">
        <v>190</v>
      </c>
    </row>
    <row r="66" spans="1:19" s="118" customFormat="1">
      <c r="A66" s="119">
        <v>3500</v>
      </c>
      <c r="B66" s="121" t="s">
        <v>71</v>
      </c>
      <c r="C66" s="117">
        <f>IF(ISNA(VLOOKUP($A66,'2022 MAEP summary '!$A$5:$Q$150,11,FALSE)),0,VLOOKUP($A66,'2022 MAEP summary '!$A$5:$Q$150,11,FALSE))</f>
        <v>5531.8373636867209</v>
      </c>
      <c r="D66" s="117">
        <f>IF(ISNA(VLOOKUP($A66,'2019 MAEP summary'!$A$5:$L$151,8,FALSE)),0,VLOOKUP($A66,'2019 MAEP summary'!$A$5:$L$151,8,FALSE))</f>
        <v>5259.8582110359002</v>
      </c>
      <c r="E66" s="133">
        <f>C66-D66</f>
        <v>271.97915265082065</v>
      </c>
      <c r="G66" s="117">
        <f>IF(ISNA(VLOOKUP($A66,'2022 MAEP summary '!$A$5:$Q$150,16,FALSE)),0,VLOOKUP($A66,'2022 MAEP summary '!$A$5:$Q$150,16,FALSE))</f>
        <v>4038.2409201146384</v>
      </c>
      <c r="H66" s="117">
        <f>IF(ISNA(VLOOKUP($A66,'2019 MAEP summary'!$A$5:$L$151,11,FALSE)),0,VLOOKUP($A66,'2019 MAEP summary'!$A$5:$L$151,11,FALSE))</f>
        <v>3839.696216777365</v>
      </c>
      <c r="I66" s="133">
        <f>G66-H66</f>
        <v>198.5447033372734</v>
      </c>
      <c r="J66" s="138" t="s">
        <v>190</v>
      </c>
      <c r="L66" s="117">
        <f>IF(ISNA(VLOOKUP($A66,'FY22 MAEP ADA Amount Only'!$A$5:$Q$150,11,FALSE)),0,VLOOKUP($A66,'FY22 MAEP ADA Amount Only'!$A$5:$Q$150,11,FALSE))</f>
        <v>5531.8373636867209</v>
      </c>
      <c r="M66" s="117">
        <f>IF(ISNA(VLOOKUP($A66,'FY19 MAEP ADA Amount Only'!$A$5:$L$151,8,FALSE)),0,VLOOKUP($A66,'FY19 MAEP ADA Amount Only'!$A$5:$L$151,8,FALSE))</f>
        <v>5259.8582110359002</v>
      </c>
      <c r="N66" s="133">
        <f t="shared" si="0"/>
        <v>271.97915265082065</v>
      </c>
      <c r="P66" s="117">
        <f>IF(ISNA(VLOOKUP($A66,'FY22 MAEP ADA Amount Only'!$A$5:$Q$150,16,FALSE)),0,VLOOKUP($A66,'FY22 MAEP ADA Amount Only'!$A$5:$Q$150,16,FALSE))</f>
        <v>4038.2409201146384</v>
      </c>
      <c r="Q66" s="117">
        <f>IF(ISNA(VLOOKUP($A66,'FY19 MAEP ADA Amount Only'!$A$5:$L$151,11,FALSE)),0,VLOOKUP($A66,'FY19 MAEP ADA Amount Only'!$A$5:$L$151,11,FALSE))</f>
        <v>3839.696216777365</v>
      </c>
      <c r="R66" s="133">
        <f t="shared" si="1"/>
        <v>198.5447033372734</v>
      </c>
      <c r="S66" s="138" t="s">
        <v>190</v>
      </c>
    </row>
    <row r="67" spans="1:19">
      <c r="A67" s="9">
        <v>3600</v>
      </c>
      <c r="B67" s="21" t="s">
        <v>72</v>
      </c>
      <c r="C67" s="103">
        <f>IF(ISNA(VLOOKUP($A67,'2022 MAEP summary '!$A$5:$Q$150,11,FALSE)),0,VLOOKUP($A67,'2022 MAEP summary '!$A$5:$Q$150,11,FALSE))</f>
        <v>5525.419582494008</v>
      </c>
      <c r="D67" s="103">
        <f>IF(ISNA(VLOOKUP($A67,'2019 MAEP summary'!$A$5:$L$151,8,FALSE)),0,VLOOKUP($A67,'2019 MAEP summary'!$A$5:$L$151,8,FALSE))</f>
        <v>5101.3102094623955</v>
      </c>
      <c r="E67" s="131">
        <f>C67-D67</f>
        <v>424.10937303161245</v>
      </c>
      <c r="G67" s="103">
        <f>IF(ISNA(VLOOKUP($A67,'2022 MAEP summary '!$A$5:$Q$150,16,FALSE)),0,VLOOKUP($A67,'2022 MAEP summary '!$A$5:$Q$150,16,FALSE))</f>
        <v>4114.9309898605688</v>
      </c>
      <c r="H67" s="103">
        <f>IF(ISNA(VLOOKUP($A67,'2019 MAEP summary'!$A$5:$L$151,11,FALSE)),0,VLOOKUP($A67,'2019 MAEP summary'!$A$5:$L$151,11,FALSE))</f>
        <v>3857.5851234524339</v>
      </c>
      <c r="I67" s="131">
        <f>G67-H67</f>
        <v>257.34586640813495</v>
      </c>
      <c r="L67" s="123">
        <f>IF(ISNA(VLOOKUP($A67,'FY22 MAEP ADA Amount Only'!$A$5:$Q$150,11,FALSE)),0,VLOOKUP($A67,'FY22 MAEP ADA Amount Only'!$A$5:$Q$150,11,FALSE))</f>
        <v>5525.419582494008</v>
      </c>
      <c r="M67" s="123">
        <f>IF(ISNA(VLOOKUP($A67,'FY19 MAEP ADA Amount Only'!$A$5:$L$151,8,FALSE)),0,VLOOKUP($A67,'FY19 MAEP ADA Amount Only'!$A$5:$L$151,8,FALSE))</f>
        <v>5101.3102094623955</v>
      </c>
      <c r="N67" s="134">
        <f t="shared" si="0"/>
        <v>424.10937303161245</v>
      </c>
      <c r="P67" s="123">
        <f>IF(ISNA(VLOOKUP($A67,'FY22 MAEP ADA Amount Only'!$A$5:$Q$150,16,FALSE)),0,VLOOKUP($A67,'FY22 MAEP ADA Amount Only'!$A$5:$Q$150,16,FALSE))</f>
        <v>4114.9309898605688</v>
      </c>
      <c r="Q67" s="123">
        <f>IF(ISNA(VLOOKUP($A67,'FY19 MAEP ADA Amount Only'!$A$5:$L$151,11,FALSE)),0,VLOOKUP($A67,'FY19 MAEP ADA Amount Only'!$A$5:$L$151,11,FALSE))</f>
        <v>3857.5851234524339</v>
      </c>
      <c r="R67" s="134">
        <f t="shared" si="1"/>
        <v>257.34586640813495</v>
      </c>
      <c r="S67" s="136"/>
    </row>
    <row r="68" spans="1:19">
      <c r="A68" s="9">
        <v>3620</v>
      </c>
      <c r="B68" s="21" t="s">
        <v>73</v>
      </c>
      <c r="C68" s="103">
        <f>IF(ISNA(VLOOKUP($A68,'2022 MAEP summary '!$A$5:$Q$150,11,FALSE)),0,VLOOKUP($A68,'2022 MAEP summary '!$A$5:$Q$150,11,FALSE))</f>
        <v>5539.3166663138127</v>
      </c>
      <c r="D68" s="103">
        <f>IF(ISNA(VLOOKUP($A68,'2019 MAEP summary'!$A$5:$L$151,8,FALSE)),0,VLOOKUP($A68,'2019 MAEP summary'!$A$5:$L$151,8,FALSE))</f>
        <v>5087.8263139396031</v>
      </c>
      <c r="E68" s="131">
        <f>C68-D68</f>
        <v>451.49035237420958</v>
      </c>
      <c r="G68" s="103">
        <f>IF(ISNA(VLOOKUP($A68,'2022 MAEP summary '!$A$5:$Q$150,16,FALSE)),0,VLOOKUP($A68,'2022 MAEP summary '!$A$5:$Q$150,16,FALSE))</f>
        <v>4091.856087807977</v>
      </c>
      <c r="H68" s="103">
        <f>IF(ISNA(VLOOKUP($A68,'2019 MAEP summary'!$A$5:$L$151,11,FALSE)),0,VLOOKUP($A68,'2019 MAEP summary'!$A$5:$L$151,11,FALSE))</f>
        <v>3714.1131707634577</v>
      </c>
      <c r="I68" s="131">
        <f>G68-H68</f>
        <v>377.74291704451934</v>
      </c>
      <c r="L68" s="123">
        <f>IF(ISNA(VLOOKUP($A68,'FY22 MAEP ADA Amount Only'!$A$5:$Q$150,11,FALSE)),0,VLOOKUP($A68,'FY22 MAEP ADA Amount Only'!$A$5:$Q$150,11,FALSE))</f>
        <v>5539.3166663138127</v>
      </c>
      <c r="M68" s="123">
        <f>IF(ISNA(VLOOKUP($A68,'FY19 MAEP ADA Amount Only'!$A$5:$L$151,8,FALSE)),0,VLOOKUP($A68,'FY19 MAEP ADA Amount Only'!$A$5:$L$151,8,FALSE))</f>
        <v>5087.8263139396031</v>
      </c>
      <c r="N68" s="134">
        <f t="shared" ref="N68:N131" si="2">L68-M68</f>
        <v>451.49035237420958</v>
      </c>
      <c r="P68" s="123">
        <f>IF(ISNA(VLOOKUP($A68,'FY22 MAEP ADA Amount Only'!$A$5:$Q$150,16,FALSE)),0,VLOOKUP($A68,'FY22 MAEP ADA Amount Only'!$A$5:$Q$150,16,FALSE))</f>
        <v>4091.856087807977</v>
      </c>
      <c r="Q68" s="123">
        <f>IF(ISNA(VLOOKUP($A68,'FY19 MAEP ADA Amount Only'!$A$5:$L$151,11,FALSE)),0,VLOOKUP($A68,'FY19 MAEP ADA Amount Only'!$A$5:$L$151,11,FALSE))</f>
        <v>3714.1131707634577</v>
      </c>
      <c r="R68" s="134">
        <f t="shared" ref="R68:R131" si="3">P68-Q68</f>
        <v>377.74291704451934</v>
      </c>
      <c r="S68" s="136"/>
    </row>
    <row r="69" spans="1:19">
      <c r="A69" s="9">
        <v>3700</v>
      </c>
      <c r="B69" s="21" t="s">
        <v>74</v>
      </c>
      <c r="C69" s="103">
        <f>IF(ISNA(VLOOKUP($A69,'2022 MAEP summary '!$A$5:$Q$150,11,FALSE)),0,VLOOKUP($A69,'2022 MAEP summary '!$A$5:$Q$150,11,FALSE))</f>
        <v>5526.5668152967319</v>
      </c>
      <c r="D69" s="103">
        <f>IF(ISNA(VLOOKUP($A69,'2019 MAEP summary'!$A$5:$L$151,8,FALSE)),0,VLOOKUP($A69,'2019 MAEP summary'!$A$5:$L$151,8,FALSE))</f>
        <v>5102.7890337471017</v>
      </c>
      <c r="E69" s="131">
        <f>C69-D69</f>
        <v>423.77778154963016</v>
      </c>
      <c r="G69" s="103">
        <f>IF(ISNA(VLOOKUP($A69,'2022 MAEP summary '!$A$5:$Q$150,16,FALSE)),0,VLOOKUP($A69,'2022 MAEP summary '!$A$5:$Q$150,16,FALSE))</f>
        <v>4127.666852561214</v>
      </c>
      <c r="H69" s="103">
        <f>IF(ISNA(VLOOKUP($A69,'2019 MAEP summary'!$A$5:$L$151,11,FALSE)),0,VLOOKUP($A69,'2019 MAEP summary'!$A$5:$L$151,11,FALSE))</f>
        <v>3863.1379252738416</v>
      </c>
      <c r="I69" s="131">
        <f>G69-H69</f>
        <v>264.52892728737243</v>
      </c>
      <c r="L69" s="123">
        <f>IF(ISNA(VLOOKUP($A69,'FY22 MAEP ADA Amount Only'!$A$5:$Q$150,11,FALSE)),0,VLOOKUP($A69,'FY22 MAEP ADA Amount Only'!$A$5:$Q$150,11,FALSE))</f>
        <v>5526.5668152967319</v>
      </c>
      <c r="M69" s="123">
        <f>IF(ISNA(VLOOKUP($A69,'FY19 MAEP ADA Amount Only'!$A$5:$L$151,8,FALSE)),0,VLOOKUP($A69,'FY19 MAEP ADA Amount Only'!$A$5:$L$151,8,FALSE))</f>
        <v>5102.7890337471017</v>
      </c>
      <c r="N69" s="134">
        <f t="shared" si="2"/>
        <v>423.77778154963016</v>
      </c>
      <c r="P69" s="123">
        <f>IF(ISNA(VLOOKUP($A69,'FY22 MAEP ADA Amount Only'!$A$5:$Q$150,16,FALSE)),0,VLOOKUP($A69,'FY22 MAEP ADA Amount Only'!$A$5:$Q$150,16,FALSE))</f>
        <v>4127.666852561214</v>
      </c>
      <c r="Q69" s="123">
        <f>IF(ISNA(VLOOKUP($A69,'FY19 MAEP ADA Amount Only'!$A$5:$L$151,11,FALSE)),0,VLOOKUP($A69,'FY19 MAEP ADA Amount Only'!$A$5:$L$151,11,FALSE))</f>
        <v>3863.1379252738416</v>
      </c>
      <c r="R69" s="134">
        <f t="shared" si="3"/>
        <v>264.52892728737243</v>
      </c>
      <c r="S69" s="136"/>
    </row>
    <row r="70" spans="1:19">
      <c r="A70" s="9">
        <v>3800</v>
      </c>
      <c r="B70" s="21" t="s">
        <v>75</v>
      </c>
      <c r="C70" s="103">
        <f>IF(ISNA(VLOOKUP($A70,'2022 MAEP summary '!$A$5:$Q$150,11,FALSE)),0,VLOOKUP($A70,'2022 MAEP summary '!$A$5:$Q$150,11,FALSE))</f>
        <v>5512.3685953406766</v>
      </c>
      <c r="D70" s="103">
        <f>IF(ISNA(VLOOKUP($A70,'2019 MAEP summary'!$A$5:$L$151,8,FALSE)),0,VLOOKUP($A70,'2019 MAEP summary'!$A$5:$L$151,8,FALSE))</f>
        <v>5109.7337239552562</v>
      </c>
      <c r="E70" s="131">
        <f>C70-D70</f>
        <v>402.63487138542041</v>
      </c>
      <c r="G70" s="103">
        <f>IF(ISNA(VLOOKUP($A70,'2022 MAEP summary '!$A$5:$Q$150,16,FALSE)),0,VLOOKUP($A70,'2022 MAEP summary '!$A$5:$Q$150,16,FALSE))</f>
        <v>4339.8178128973977</v>
      </c>
      <c r="H70" s="103">
        <f>IF(ISNA(VLOOKUP($A70,'2019 MAEP summary'!$A$5:$L$151,11,FALSE)),0,VLOOKUP($A70,'2019 MAEP summary'!$A$5:$L$151,11,FALSE))</f>
        <v>4030.0670969900898</v>
      </c>
      <c r="I70" s="131">
        <f>G70-H70</f>
        <v>309.75071590730795</v>
      </c>
      <c r="L70" s="123">
        <f>IF(ISNA(VLOOKUP($A70,'FY22 MAEP ADA Amount Only'!$A$5:$Q$150,11,FALSE)),0,VLOOKUP($A70,'FY22 MAEP ADA Amount Only'!$A$5:$Q$150,11,FALSE))</f>
        <v>5512.3685953406766</v>
      </c>
      <c r="M70" s="123">
        <f>IF(ISNA(VLOOKUP($A70,'FY19 MAEP ADA Amount Only'!$A$5:$L$151,8,FALSE)),0,VLOOKUP($A70,'FY19 MAEP ADA Amount Only'!$A$5:$L$151,8,FALSE))</f>
        <v>5109.7337239552562</v>
      </c>
      <c r="N70" s="134">
        <f t="shared" si="2"/>
        <v>402.63487138542041</v>
      </c>
      <c r="P70" s="123">
        <f>IF(ISNA(VLOOKUP($A70,'FY22 MAEP ADA Amount Only'!$A$5:$Q$150,16,FALSE)),0,VLOOKUP($A70,'FY22 MAEP ADA Amount Only'!$A$5:$Q$150,16,FALSE))</f>
        <v>4339.8178128973977</v>
      </c>
      <c r="Q70" s="123">
        <f>IF(ISNA(VLOOKUP($A70,'FY19 MAEP ADA Amount Only'!$A$5:$L$151,11,FALSE)),0,VLOOKUP($A70,'FY19 MAEP ADA Amount Only'!$A$5:$L$151,11,FALSE))</f>
        <v>4030.0670969900898</v>
      </c>
      <c r="R70" s="134">
        <f t="shared" si="3"/>
        <v>309.75071590730795</v>
      </c>
      <c r="S70" s="136"/>
    </row>
    <row r="71" spans="1:19" s="118" customFormat="1">
      <c r="A71" s="119">
        <v>3820</v>
      </c>
      <c r="B71" s="121" t="s">
        <v>76</v>
      </c>
      <c r="C71" s="117">
        <f>IF(ISNA(VLOOKUP($A71,'2022 MAEP summary '!$A$5:$Q$150,11,FALSE)),0,VLOOKUP($A71,'2022 MAEP summary '!$A$5:$Q$150,11,FALSE))</f>
        <v>5540.6778257372662</v>
      </c>
      <c r="D71" s="117">
        <f>IF(ISNA(VLOOKUP($A71,'2019 MAEP summary'!$A$5:$L$151,8,FALSE)),0,VLOOKUP($A71,'2019 MAEP summary'!$A$5:$L$151,8,FALSE))</f>
        <v>5265.5217869166927</v>
      </c>
      <c r="E71" s="133">
        <f>C71-D71</f>
        <v>275.15603882057349</v>
      </c>
      <c r="G71" s="117">
        <f>IF(ISNA(VLOOKUP($A71,'2022 MAEP summary '!$A$5:$Q$150,16,FALSE)),0,VLOOKUP($A71,'2022 MAEP summary '!$A$5:$Q$150,16,FALSE))</f>
        <v>4044.6948147696808</v>
      </c>
      <c r="H71" s="117">
        <f>IF(ISNA(VLOOKUP($A71,'2019 MAEP summary'!$A$5:$L$151,11,FALSE)),0,VLOOKUP($A71,'2019 MAEP summary'!$A$5:$L$151,11,FALSE))</f>
        <v>3843.8309249943613</v>
      </c>
      <c r="I71" s="133">
        <f>G71-H71</f>
        <v>200.86388977531942</v>
      </c>
      <c r="J71" s="138" t="s">
        <v>190</v>
      </c>
      <c r="L71" s="117">
        <f>IF(ISNA(VLOOKUP($A71,'FY22 MAEP ADA Amount Only'!$A$5:$Q$150,11,FALSE)),0,VLOOKUP($A71,'FY22 MAEP ADA Amount Only'!$A$5:$Q$150,11,FALSE))</f>
        <v>5540.6778257372662</v>
      </c>
      <c r="M71" s="117">
        <f>IF(ISNA(VLOOKUP($A71,'FY19 MAEP ADA Amount Only'!$A$5:$L$151,8,FALSE)),0,VLOOKUP($A71,'FY19 MAEP ADA Amount Only'!$A$5:$L$151,8,FALSE))</f>
        <v>5265.5217869166927</v>
      </c>
      <c r="N71" s="133">
        <f t="shared" si="2"/>
        <v>275.15603882057349</v>
      </c>
      <c r="P71" s="117">
        <f>IF(ISNA(VLOOKUP($A71,'FY22 MAEP ADA Amount Only'!$A$5:$Q$150,16,FALSE)),0,VLOOKUP($A71,'FY22 MAEP ADA Amount Only'!$A$5:$Q$150,16,FALSE))</f>
        <v>4044.6948147696808</v>
      </c>
      <c r="Q71" s="117">
        <f>IF(ISNA(VLOOKUP($A71,'FY19 MAEP ADA Amount Only'!$A$5:$L$151,11,FALSE)),0,VLOOKUP($A71,'FY19 MAEP ADA Amount Only'!$A$5:$L$151,11,FALSE))</f>
        <v>3843.8309249943613</v>
      </c>
      <c r="R71" s="133">
        <f t="shared" si="3"/>
        <v>200.86388977531942</v>
      </c>
      <c r="S71" s="138" t="s">
        <v>190</v>
      </c>
    </row>
    <row r="72" spans="1:19">
      <c r="A72" s="9">
        <v>3900</v>
      </c>
      <c r="B72" s="21" t="s">
        <v>77</v>
      </c>
      <c r="C72" s="103">
        <f>IF(ISNA(VLOOKUP($A72,'2022 MAEP summary '!$A$5:$Q$150,11,FALSE)),0,VLOOKUP($A72,'2022 MAEP summary '!$A$5:$Q$150,11,FALSE))</f>
        <v>5517.4940055922234</v>
      </c>
      <c r="D72" s="103">
        <f>IF(ISNA(VLOOKUP($A72,'2019 MAEP summary'!$A$5:$L$151,8,FALSE)),0,VLOOKUP($A72,'2019 MAEP summary'!$A$5:$L$151,8,FALSE))</f>
        <v>5168.4936050586703</v>
      </c>
      <c r="E72" s="131">
        <f>C72-D72</f>
        <v>349.00040053355315</v>
      </c>
      <c r="G72" s="103">
        <f>IF(ISNA(VLOOKUP($A72,'2022 MAEP summary '!$A$5:$Q$150,16,FALSE)),0,VLOOKUP($A72,'2022 MAEP summary '!$A$5:$Q$150,16,FALSE))</f>
        <v>4100.9243950970513</v>
      </c>
      <c r="H72" s="103">
        <f>IF(ISNA(VLOOKUP($A72,'2019 MAEP summary'!$A$5:$L$151,11,FALSE)),0,VLOOKUP($A72,'2019 MAEP summary'!$A$5:$L$151,11,FALSE))</f>
        <v>3798.5608751821615</v>
      </c>
      <c r="I72" s="131">
        <f>G72-H72</f>
        <v>302.36351991488982</v>
      </c>
      <c r="L72" s="123">
        <f>IF(ISNA(VLOOKUP($A72,'FY22 MAEP ADA Amount Only'!$A$5:$Q$150,11,FALSE)),0,VLOOKUP($A72,'FY22 MAEP ADA Amount Only'!$A$5:$Q$150,11,FALSE))</f>
        <v>5517.4940055922234</v>
      </c>
      <c r="M72" s="123">
        <f>IF(ISNA(VLOOKUP($A72,'FY19 MAEP ADA Amount Only'!$A$5:$L$151,8,FALSE)),0,VLOOKUP($A72,'FY19 MAEP ADA Amount Only'!$A$5:$L$151,8,FALSE))</f>
        <v>5168.4936050586703</v>
      </c>
      <c r="N72" s="134">
        <f t="shared" si="2"/>
        <v>349.00040053355315</v>
      </c>
      <c r="P72" s="123">
        <f>IF(ISNA(VLOOKUP($A72,'FY22 MAEP ADA Amount Only'!$A$5:$Q$150,16,FALSE)),0,VLOOKUP($A72,'FY22 MAEP ADA Amount Only'!$A$5:$Q$150,16,FALSE))</f>
        <v>4100.9243950970513</v>
      </c>
      <c r="Q72" s="123">
        <f>IF(ISNA(VLOOKUP($A72,'FY19 MAEP ADA Amount Only'!$A$5:$L$151,11,FALSE)),0,VLOOKUP($A72,'FY19 MAEP ADA Amount Only'!$A$5:$L$151,11,FALSE))</f>
        <v>3798.5608751821615</v>
      </c>
      <c r="R72" s="134">
        <f t="shared" si="3"/>
        <v>302.36351991488982</v>
      </c>
      <c r="S72" s="136"/>
    </row>
    <row r="73" spans="1:19" s="125" customFormat="1">
      <c r="A73" s="56">
        <v>4000</v>
      </c>
      <c r="B73" s="70" t="s">
        <v>78</v>
      </c>
      <c r="C73" s="123">
        <f>IF(ISNA(VLOOKUP($A73,'2022 MAEP summary '!$A$5:$Q$150,11,FALSE)),0,VLOOKUP($A73,'2022 MAEP summary '!$A$5:$Q$150,11,FALSE))</f>
        <v>5534.2856140393915</v>
      </c>
      <c r="D73" s="123">
        <f>IF(ISNA(VLOOKUP($A73,'2019 MAEP summary'!$A$5:$L$151,8,FALSE)),0,VLOOKUP($A73,'2019 MAEP summary'!$A$5:$L$151,8,FALSE))</f>
        <v>5260.0761944530914</v>
      </c>
      <c r="E73" s="134">
        <f>C73-D73</f>
        <v>274.2094195863001</v>
      </c>
      <c r="G73" s="123">
        <f>IF(ISNA(VLOOKUP($A73,'2022 MAEP summary '!$A$5:$Q$150,16,FALSE)),0,VLOOKUP($A73,'2022 MAEP summary '!$A$5:$Q$150,16,FALSE))</f>
        <v>4379.884206298595</v>
      </c>
      <c r="H73" s="123">
        <f>IF(ISNA(VLOOKUP($A73,'2019 MAEP summary'!$A$5:$L$151,11,FALSE)),0,VLOOKUP($A73,'2019 MAEP summary'!$A$5:$L$151,11,FALSE))</f>
        <v>4252.1058181045155</v>
      </c>
      <c r="I73" s="134">
        <f>G73-H73</f>
        <v>127.77838819407953</v>
      </c>
      <c r="J73" s="139"/>
      <c r="L73" s="123">
        <f>IF(ISNA(VLOOKUP($A73,'FY22 MAEP ADA Amount Only'!$A$5:$Q$150,11,FALSE)),0,VLOOKUP($A73,'FY22 MAEP ADA Amount Only'!$A$5:$Q$150,11,FALSE))</f>
        <v>5534.2856140393915</v>
      </c>
      <c r="M73" s="123">
        <f>IF(ISNA(VLOOKUP($A73,'FY19 MAEP ADA Amount Only'!$A$5:$L$151,8,FALSE)),0,VLOOKUP($A73,'FY19 MAEP ADA Amount Only'!$A$5:$L$151,8,FALSE))</f>
        <v>5260.0761944530914</v>
      </c>
      <c r="N73" s="134">
        <f t="shared" si="2"/>
        <v>274.2094195863001</v>
      </c>
      <c r="P73" s="123">
        <f>IF(ISNA(VLOOKUP($A73,'FY22 MAEP ADA Amount Only'!$A$5:$Q$150,16,FALSE)),0,VLOOKUP($A73,'FY22 MAEP ADA Amount Only'!$A$5:$Q$150,16,FALSE))</f>
        <v>4379.884206298595</v>
      </c>
      <c r="Q73" s="123">
        <f>IF(ISNA(VLOOKUP($A73,'FY19 MAEP ADA Amount Only'!$A$5:$L$151,11,FALSE)),0,VLOOKUP($A73,'FY19 MAEP ADA Amount Only'!$A$5:$L$151,11,FALSE))</f>
        <v>4252.1058181045155</v>
      </c>
      <c r="R73" s="134">
        <f t="shared" si="3"/>
        <v>127.77838819407953</v>
      </c>
      <c r="S73" s="139"/>
    </row>
    <row r="74" spans="1:19" s="125" customFormat="1">
      <c r="A74" s="56">
        <v>4100</v>
      </c>
      <c r="B74" s="70" t="s">
        <v>79</v>
      </c>
      <c r="C74" s="123">
        <f>IF(ISNA(VLOOKUP($A74,'2022 MAEP summary '!$A$5:$Q$150,11,FALSE)),0,VLOOKUP($A74,'2022 MAEP summary '!$A$5:$Q$150,11,FALSE))</f>
        <v>5522.7086565879308</v>
      </c>
      <c r="D74" s="123">
        <f>IF(ISNA(VLOOKUP($A74,'2019 MAEP summary'!$A$5:$L$151,8,FALSE)),0,VLOOKUP($A74,'2019 MAEP summary'!$A$5:$L$151,8,FALSE))</f>
        <v>5128.5001088556683</v>
      </c>
      <c r="E74" s="134">
        <f>C74-D74</f>
        <v>394.20854773226256</v>
      </c>
      <c r="G74" s="123">
        <f>IF(ISNA(VLOOKUP($A74,'2022 MAEP summary '!$A$5:$Q$150,16,FALSE)),0,VLOOKUP($A74,'2022 MAEP summary '!$A$5:$Q$150,16,FALSE))</f>
        <v>4279.060703337932</v>
      </c>
      <c r="H74" s="123">
        <f>IF(ISNA(VLOOKUP($A74,'2019 MAEP summary'!$A$5:$L$151,11,FALSE)),0,VLOOKUP($A74,'2019 MAEP summary'!$A$5:$L$151,11,FALSE))</f>
        <v>4106.1374855351869</v>
      </c>
      <c r="I74" s="134">
        <f>G74-H74</f>
        <v>172.92321780274506</v>
      </c>
      <c r="J74" s="139"/>
      <c r="L74" s="123">
        <f>IF(ISNA(VLOOKUP($A74,'FY22 MAEP ADA Amount Only'!$A$5:$Q$150,11,FALSE)),0,VLOOKUP($A74,'FY22 MAEP ADA Amount Only'!$A$5:$Q$150,11,FALSE))</f>
        <v>5522.7086565879308</v>
      </c>
      <c r="M74" s="123">
        <f>IF(ISNA(VLOOKUP($A74,'FY19 MAEP ADA Amount Only'!$A$5:$L$151,8,FALSE)),0,VLOOKUP($A74,'FY19 MAEP ADA Amount Only'!$A$5:$L$151,8,FALSE))</f>
        <v>5128.5001088556683</v>
      </c>
      <c r="N74" s="134">
        <f t="shared" si="2"/>
        <v>394.20854773226256</v>
      </c>
      <c r="P74" s="123">
        <f>IF(ISNA(VLOOKUP($A74,'FY22 MAEP ADA Amount Only'!$A$5:$Q$150,16,FALSE)),0,VLOOKUP($A74,'FY22 MAEP ADA Amount Only'!$A$5:$Q$150,16,FALSE))</f>
        <v>4279.060703337932</v>
      </c>
      <c r="Q74" s="123">
        <f>IF(ISNA(VLOOKUP($A74,'FY19 MAEP ADA Amount Only'!$A$5:$L$151,11,FALSE)),0,VLOOKUP($A74,'FY19 MAEP ADA Amount Only'!$A$5:$L$151,11,FALSE))</f>
        <v>4106.1374855351869</v>
      </c>
      <c r="R74" s="134">
        <f t="shared" si="3"/>
        <v>172.92321780274506</v>
      </c>
      <c r="S74" s="139"/>
    </row>
    <row r="75" spans="1:19" s="125" customFormat="1">
      <c r="A75" s="71">
        <v>4111</v>
      </c>
      <c r="B75" s="72" t="s">
        <v>80</v>
      </c>
      <c r="C75" s="123">
        <f>IF(ISNA(VLOOKUP($A75,'2022 MAEP summary '!$A$5:$Q$150,11,FALSE)),0,VLOOKUP($A75,'2022 MAEP summary '!$A$5:$Q$150,11,FALSE))</f>
        <v>5514.0284316937568</v>
      </c>
      <c r="D75" s="123">
        <f>IF(ISNA(VLOOKUP($A75,'2019 MAEP summary'!$A$5:$L$151,8,FALSE)),0,VLOOKUP($A75,'2019 MAEP summary'!$A$5:$L$151,8,FALSE))</f>
        <v>5152.1795746858479</v>
      </c>
      <c r="E75" s="134">
        <f>C75-D75</f>
        <v>361.84885700790892</v>
      </c>
      <c r="G75" s="123">
        <f>IF(ISNA(VLOOKUP($A75,'2022 MAEP summary '!$A$5:$Q$150,16,FALSE)),0,VLOOKUP($A75,'2022 MAEP summary '!$A$5:$Q$150,16,FALSE))</f>
        <v>4707.8558651275298</v>
      </c>
      <c r="H75" s="123">
        <f>IF(ISNA(VLOOKUP($A75,'2019 MAEP summary'!$A$5:$L$151,11,FALSE)),0,VLOOKUP($A75,'2019 MAEP summary'!$A$5:$L$151,11,FALSE))</f>
        <v>4464.5117083235191</v>
      </c>
      <c r="I75" s="134">
        <f>G75-H75</f>
        <v>243.34415680401071</v>
      </c>
      <c r="J75" s="139"/>
      <c r="L75" s="123">
        <f>IF(ISNA(VLOOKUP($A75,'FY22 MAEP ADA Amount Only'!$A$5:$Q$150,11,FALSE)),0,VLOOKUP($A75,'FY22 MAEP ADA Amount Only'!$A$5:$Q$150,11,FALSE))</f>
        <v>5514.0284316937568</v>
      </c>
      <c r="M75" s="123">
        <f>IF(ISNA(VLOOKUP($A75,'FY19 MAEP ADA Amount Only'!$A$5:$L$151,8,FALSE)),0,VLOOKUP($A75,'FY19 MAEP ADA Amount Only'!$A$5:$L$151,8,FALSE))</f>
        <v>5152.1795746858479</v>
      </c>
      <c r="N75" s="134">
        <f t="shared" si="2"/>
        <v>361.84885700790892</v>
      </c>
      <c r="P75" s="123">
        <f>IF(ISNA(VLOOKUP($A75,'FY22 MAEP ADA Amount Only'!$A$5:$Q$150,16,FALSE)),0,VLOOKUP($A75,'FY22 MAEP ADA Amount Only'!$A$5:$Q$150,16,FALSE))</f>
        <v>4707.8558651275298</v>
      </c>
      <c r="Q75" s="123">
        <f>IF(ISNA(VLOOKUP($A75,'FY19 MAEP ADA Amount Only'!$A$5:$L$151,11,FALSE)),0,VLOOKUP($A75,'FY19 MAEP ADA Amount Only'!$A$5:$L$151,11,FALSE))</f>
        <v>4464.5117083235191</v>
      </c>
      <c r="R75" s="134">
        <f t="shared" si="3"/>
        <v>243.34415680401071</v>
      </c>
      <c r="S75" s="139"/>
    </row>
    <row r="76" spans="1:19">
      <c r="A76" s="9">
        <v>4120</v>
      </c>
      <c r="B76" s="21" t="s">
        <v>81</v>
      </c>
      <c r="C76" s="103">
        <f>IF(ISNA(VLOOKUP($A76,'2022 MAEP summary '!$A$5:$Q$150,11,FALSE)),0,VLOOKUP($A76,'2022 MAEP summary '!$A$5:$Q$150,11,FALSE))</f>
        <v>5548.7084684437259</v>
      </c>
      <c r="D76" s="103">
        <f>IF(ISNA(VLOOKUP($A76,'2019 MAEP summary'!$A$5:$L$151,8,FALSE)),0,VLOOKUP($A76,'2019 MAEP summary'!$A$5:$L$151,8,FALSE))</f>
        <v>5139.2939799230207</v>
      </c>
      <c r="E76" s="131">
        <f>C76-D76</f>
        <v>409.41448852070516</v>
      </c>
      <c r="G76" s="103">
        <f>IF(ISNA(VLOOKUP($A76,'2022 MAEP summary '!$A$5:$Q$150,16,FALSE)),0,VLOOKUP($A76,'2022 MAEP summary '!$A$5:$Q$150,16,FALSE))</f>
        <v>4063.6928971156535</v>
      </c>
      <c r="H76" s="103">
        <f>IF(ISNA(VLOOKUP($A76,'2019 MAEP summary'!$A$5:$L$151,11,FALSE)),0,VLOOKUP($A76,'2019 MAEP summary'!$A$5:$L$151,11,FALSE))</f>
        <v>3751.6846411740048</v>
      </c>
      <c r="I76" s="131">
        <f>G76-H76</f>
        <v>312.00825594164871</v>
      </c>
      <c r="L76" s="123">
        <f>IF(ISNA(VLOOKUP($A76,'FY22 MAEP ADA Amount Only'!$A$5:$Q$150,11,FALSE)),0,VLOOKUP($A76,'FY22 MAEP ADA Amount Only'!$A$5:$Q$150,11,FALSE))</f>
        <v>5548.7084684437259</v>
      </c>
      <c r="M76" s="123">
        <f>IF(ISNA(VLOOKUP($A76,'FY19 MAEP ADA Amount Only'!$A$5:$L$151,8,FALSE)),0,VLOOKUP($A76,'FY19 MAEP ADA Amount Only'!$A$5:$L$151,8,FALSE))</f>
        <v>5139.2939799230207</v>
      </c>
      <c r="N76" s="134">
        <f t="shared" si="2"/>
        <v>409.41448852070516</v>
      </c>
      <c r="P76" s="123">
        <f>IF(ISNA(VLOOKUP($A76,'FY22 MAEP ADA Amount Only'!$A$5:$Q$150,16,FALSE)),0,VLOOKUP($A76,'FY22 MAEP ADA Amount Only'!$A$5:$Q$150,16,FALSE))</f>
        <v>4063.6928971156535</v>
      </c>
      <c r="Q76" s="123">
        <f>IF(ISNA(VLOOKUP($A76,'FY19 MAEP ADA Amount Only'!$A$5:$L$151,11,FALSE)),0,VLOOKUP($A76,'FY19 MAEP ADA Amount Only'!$A$5:$L$151,11,FALSE))</f>
        <v>3751.6846411740048</v>
      </c>
      <c r="R76" s="134">
        <f t="shared" si="3"/>
        <v>312.00825594164871</v>
      </c>
      <c r="S76" s="136"/>
    </row>
    <row r="77" spans="1:19" s="118" customFormat="1">
      <c r="A77" s="119">
        <v>4211</v>
      </c>
      <c r="B77" s="121" t="s">
        <v>82</v>
      </c>
      <c r="C77" s="117">
        <f>IF(ISNA(VLOOKUP($A77,'2022 MAEP summary '!$A$5:$Q$150,11,FALSE)),0,VLOOKUP($A77,'2022 MAEP summary '!$A$5:$Q$150,11,FALSE))</f>
        <v>5510.0009104025194</v>
      </c>
      <c r="D77" s="117">
        <f>IF(ISNA(VLOOKUP($A77,'2019 MAEP summary'!$A$5:$L$151,8,FALSE)),0,VLOOKUP($A77,'2019 MAEP summary'!$A$5:$L$151,8,FALSE))</f>
        <v>0</v>
      </c>
      <c r="E77" s="133">
        <f>C77-D77</f>
        <v>5510.0009104025194</v>
      </c>
      <c r="G77" s="117">
        <f>IF(ISNA(VLOOKUP($A77,'2022 MAEP summary '!$A$5:$Q$150,16,FALSE)),0,VLOOKUP($A77,'2022 MAEP summary '!$A$5:$Q$150,16,FALSE))</f>
        <v>4102.6597219258883</v>
      </c>
      <c r="H77" s="117">
        <f>IF(ISNA(VLOOKUP($A77,'2019 MAEP summary'!$A$5:$L$151,11,FALSE)),0,VLOOKUP($A77,'2019 MAEP summary'!$A$5:$L$151,11,FALSE))</f>
        <v>0</v>
      </c>
      <c r="I77" s="133">
        <f>G77-H77</f>
        <v>4102.6597219258883</v>
      </c>
      <c r="J77" s="138" t="s">
        <v>190</v>
      </c>
      <c r="L77" s="117">
        <f>IF(ISNA(VLOOKUP($A77,'FY22 MAEP ADA Amount Only'!$A$5:$Q$150,11,FALSE)),0,VLOOKUP($A77,'FY22 MAEP ADA Amount Only'!$A$5:$Q$150,11,FALSE))</f>
        <v>5510.0009104025194</v>
      </c>
      <c r="M77" s="117">
        <f>IF(ISNA(VLOOKUP($A77,'FY19 MAEP ADA Amount Only'!$A$5:$L$151,8,FALSE)),0,VLOOKUP($A77,'FY19 MAEP ADA Amount Only'!$A$5:$L$151,8,FALSE))</f>
        <v>0</v>
      </c>
      <c r="N77" s="133">
        <f t="shared" si="2"/>
        <v>5510.0009104025194</v>
      </c>
      <c r="P77" s="117">
        <f>IF(ISNA(VLOOKUP($A77,'FY22 MAEP ADA Amount Only'!$A$5:$Q$150,16,FALSE)),0,VLOOKUP($A77,'FY22 MAEP ADA Amount Only'!$A$5:$Q$150,16,FALSE))</f>
        <v>4102.6597219258883</v>
      </c>
      <c r="Q77" s="117">
        <f>IF(ISNA(VLOOKUP($A77,'FY19 MAEP ADA Amount Only'!$A$5:$L$151,11,FALSE)),0,VLOOKUP($A77,'FY19 MAEP ADA Amount Only'!$A$5:$L$151,11,FALSE))</f>
        <v>0</v>
      </c>
      <c r="R77" s="133">
        <f t="shared" si="3"/>
        <v>4102.6597219258883</v>
      </c>
      <c r="S77" s="138" t="s">
        <v>190</v>
      </c>
    </row>
    <row r="78" spans="1:19">
      <c r="A78" s="7">
        <v>4225</v>
      </c>
      <c r="B78" s="85" t="s">
        <v>83</v>
      </c>
      <c r="C78" s="103">
        <f>IF(ISNA(VLOOKUP($A78,'2022 MAEP summary '!$A$5:$Q$150,11,FALSE)),0,VLOOKUP($A78,'2022 MAEP summary '!$A$5:$Q$150,11,FALSE))</f>
        <v>5509.9994345679015</v>
      </c>
      <c r="D78" s="103">
        <f>IF(ISNA(VLOOKUP($A78,'2019 MAEP summary'!$A$5:$L$151,8,FALSE)),0,VLOOKUP($A78,'2019 MAEP summary'!$A$5:$L$151,8,FALSE))</f>
        <v>0</v>
      </c>
      <c r="E78" s="131">
        <f>C78-D78</f>
        <v>5509.9994345679015</v>
      </c>
      <c r="G78" s="103">
        <f>IF(ISNA(VLOOKUP($A78,'2022 MAEP summary '!$A$5:$Q$150,16,FALSE)),0,VLOOKUP($A78,'2022 MAEP summary '!$A$5:$Q$150,16,FALSE))</f>
        <v>4102.6582938271613</v>
      </c>
      <c r="H78" s="103">
        <f>IF(ISNA(VLOOKUP($A78,'2019 MAEP summary'!$A$5:$L$151,11,FALSE)),0,VLOOKUP($A78,'2019 MAEP summary'!$A$5:$L$151,11,FALSE))</f>
        <v>0</v>
      </c>
      <c r="I78" s="131">
        <f>G78-H78</f>
        <v>4102.6582938271613</v>
      </c>
      <c r="L78" s="123">
        <f>IF(ISNA(VLOOKUP($A78,'FY22 MAEP ADA Amount Only'!$A$5:$Q$150,11,FALSE)),0,VLOOKUP($A78,'FY22 MAEP ADA Amount Only'!$A$5:$Q$150,11,FALSE))</f>
        <v>5509.9994345679015</v>
      </c>
      <c r="M78" s="123">
        <f>IF(ISNA(VLOOKUP($A78,'FY19 MAEP ADA Amount Only'!$A$5:$L$151,8,FALSE)),0,VLOOKUP($A78,'FY19 MAEP ADA Amount Only'!$A$5:$L$151,8,FALSE))</f>
        <v>0</v>
      </c>
      <c r="N78" s="134">
        <f t="shared" si="2"/>
        <v>5509.9994345679015</v>
      </c>
      <c r="P78" s="123">
        <f>IF(ISNA(VLOOKUP($A78,'FY22 MAEP ADA Amount Only'!$A$5:$Q$150,16,FALSE)),0,VLOOKUP($A78,'FY22 MAEP ADA Amount Only'!$A$5:$Q$150,16,FALSE))</f>
        <v>4102.6582938271613</v>
      </c>
      <c r="Q78" s="123">
        <f>IF(ISNA(VLOOKUP($A78,'FY19 MAEP ADA Amount Only'!$A$5:$L$151,11,FALSE)),0,VLOOKUP($A78,'FY19 MAEP ADA Amount Only'!$A$5:$L$151,11,FALSE))</f>
        <v>0</v>
      </c>
      <c r="R78" s="134">
        <f t="shared" si="3"/>
        <v>4102.6582938271613</v>
      </c>
      <c r="S78" s="136"/>
    </row>
    <row r="79" spans="1:19">
      <c r="A79" s="9">
        <v>4300</v>
      </c>
      <c r="B79" s="21" t="s">
        <v>84</v>
      </c>
      <c r="C79" s="103">
        <f>IF(ISNA(VLOOKUP($A79,'2022 MAEP summary '!$A$5:$Q$150,11,FALSE)),0,VLOOKUP($A79,'2022 MAEP summary '!$A$5:$Q$150,11,FALSE))</f>
        <v>5515.3401073305413</v>
      </c>
      <c r="D79" s="103">
        <f>IF(ISNA(VLOOKUP($A79,'2019 MAEP summary'!$A$5:$L$151,8,FALSE)),0,VLOOKUP($A79,'2019 MAEP summary'!$A$5:$L$151,8,FALSE))</f>
        <v>5107.9893052321258</v>
      </c>
      <c r="E79" s="131">
        <f>C79-D79</f>
        <v>407.35080209841544</v>
      </c>
      <c r="G79" s="103">
        <f>IF(ISNA(VLOOKUP($A79,'2022 MAEP summary '!$A$5:$Q$150,16,FALSE)),0,VLOOKUP($A79,'2022 MAEP summary '!$A$5:$Q$150,16,FALSE))</f>
        <v>4596.2281787771117</v>
      </c>
      <c r="H79" s="103">
        <f>IF(ISNA(VLOOKUP($A79,'2019 MAEP summary'!$A$5:$L$151,11,FALSE)),0,VLOOKUP($A79,'2019 MAEP summary'!$A$5:$L$151,11,FALSE))</f>
        <v>4285.6533482351397</v>
      </c>
      <c r="I79" s="131">
        <f>G79-H79</f>
        <v>310.57483054197201</v>
      </c>
      <c r="L79" s="123">
        <f>IF(ISNA(VLOOKUP($A79,'FY22 MAEP ADA Amount Only'!$A$5:$Q$150,11,FALSE)),0,VLOOKUP($A79,'FY22 MAEP ADA Amount Only'!$A$5:$Q$150,11,FALSE))</f>
        <v>5515.3401073305413</v>
      </c>
      <c r="M79" s="123">
        <f>IF(ISNA(VLOOKUP($A79,'FY19 MAEP ADA Amount Only'!$A$5:$L$151,8,FALSE)),0,VLOOKUP($A79,'FY19 MAEP ADA Amount Only'!$A$5:$L$151,8,FALSE))</f>
        <v>5107.9893052321258</v>
      </c>
      <c r="N79" s="134">
        <f t="shared" si="2"/>
        <v>407.35080209841544</v>
      </c>
      <c r="P79" s="123">
        <f>IF(ISNA(VLOOKUP($A79,'FY22 MAEP ADA Amount Only'!$A$5:$Q$150,16,FALSE)),0,VLOOKUP($A79,'FY22 MAEP ADA Amount Only'!$A$5:$Q$150,16,FALSE))</f>
        <v>4596.2281787771117</v>
      </c>
      <c r="Q79" s="123">
        <f>IF(ISNA(VLOOKUP($A79,'FY19 MAEP ADA Amount Only'!$A$5:$L$151,11,FALSE)),0,VLOOKUP($A79,'FY19 MAEP ADA Amount Only'!$A$5:$L$151,11,FALSE))</f>
        <v>4285.6533482351397</v>
      </c>
      <c r="R79" s="134">
        <f t="shared" si="3"/>
        <v>310.57483054197201</v>
      </c>
      <c r="S79" s="136"/>
    </row>
    <row r="80" spans="1:19">
      <c r="A80" s="9">
        <v>4320</v>
      </c>
      <c r="B80" s="21" t="s">
        <v>85</v>
      </c>
      <c r="C80" s="103">
        <f>IF(ISNA(VLOOKUP($A80,'2022 MAEP summary '!$A$5:$Q$150,11,FALSE)),0,VLOOKUP($A80,'2022 MAEP summary '!$A$5:$Q$150,11,FALSE))</f>
        <v>5516.7199495301884</v>
      </c>
      <c r="D80" s="103">
        <f>IF(ISNA(VLOOKUP($A80,'2019 MAEP summary'!$A$5:$L$151,8,FALSE)),0,VLOOKUP($A80,'2019 MAEP summary'!$A$5:$L$151,8,FALSE))</f>
        <v>5163.2217386672673</v>
      </c>
      <c r="E80" s="131">
        <f>C80-D80</f>
        <v>353.49821086292104</v>
      </c>
      <c r="G80" s="103">
        <f>IF(ISNA(VLOOKUP($A80,'2022 MAEP summary '!$A$5:$Q$150,16,FALSE)),0,VLOOKUP($A80,'2022 MAEP summary '!$A$5:$Q$150,16,FALSE))</f>
        <v>4120.8676772889639</v>
      </c>
      <c r="H80" s="103">
        <f>IF(ISNA(VLOOKUP($A80,'2019 MAEP summary'!$A$5:$L$151,11,FALSE)),0,VLOOKUP($A80,'2019 MAEP summary'!$A$5:$L$151,11,FALSE))</f>
        <v>3769.1518996980444</v>
      </c>
      <c r="I80" s="131">
        <f>G80-H80</f>
        <v>351.71577759091952</v>
      </c>
      <c r="L80" s="123">
        <f>IF(ISNA(VLOOKUP($A80,'FY22 MAEP ADA Amount Only'!$A$5:$Q$150,11,FALSE)),0,VLOOKUP($A80,'FY22 MAEP ADA Amount Only'!$A$5:$Q$150,11,FALSE))</f>
        <v>5516.7199495301884</v>
      </c>
      <c r="M80" s="123">
        <f>IF(ISNA(VLOOKUP($A80,'FY19 MAEP ADA Amount Only'!$A$5:$L$151,8,FALSE)),0,VLOOKUP($A80,'FY19 MAEP ADA Amount Only'!$A$5:$L$151,8,FALSE))</f>
        <v>5163.2217386672673</v>
      </c>
      <c r="N80" s="134">
        <f t="shared" si="2"/>
        <v>353.49821086292104</v>
      </c>
      <c r="P80" s="123">
        <f>IF(ISNA(VLOOKUP($A80,'FY22 MAEP ADA Amount Only'!$A$5:$Q$150,16,FALSE)),0,VLOOKUP($A80,'FY22 MAEP ADA Amount Only'!$A$5:$Q$150,16,FALSE))</f>
        <v>4120.8676772889639</v>
      </c>
      <c r="Q80" s="123">
        <f>IF(ISNA(VLOOKUP($A80,'FY19 MAEP ADA Amount Only'!$A$5:$L$151,11,FALSE)),0,VLOOKUP($A80,'FY19 MAEP ADA Amount Only'!$A$5:$L$151,11,FALSE))</f>
        <v>3769.1518996980444</v>
      </c>
      <c r="R80" s="134">
        <f t="shared" si="3"/>
        <v>351.71577759091952</v>
      </c>
      <c r="S80" s="136"/>
    </row>
    <row r="81" spans="1:19">
      <c r="A81" s="9">
        <v>4400</v>
      </c>
      <c r="B81" s="21" t="s">
        <v>86</v>
      </c>
      <c r="C81" s="103">
        <f>IF(ISNA(VLOOKUP($A81,'2022 MAEP summary '!$A$5:$Q$150,11,FALSE)),0,VLOOKUP($A81,'2022 MAEP summary '!$A$5:$Q$150,11,FALSE))</f>
        <v>5518.523101019372</v>
      </c>
      <c r="D81" s="103">
        <f>IF(ISNA(VLOOKUP($A81,'2019 MAEP summary'!$A$5:$L$151,8,FALSE)),0,VLOOKUP($A81,'2019 MAEP summary'!$A$5:$L$151,8,FALSE))</f>
        <v>5107.8027188364604</v>
      </c>
      <c r="E81" s="131">
        <f>C81-D81</f>
        <v>410.72038218291164</v>
      </c>
      <c r="G81" s="103">
        <f>IF(ISNA(VLOOKUP($A81,'2022 MAEP summary '!$A$5:$Q$150,16,FALSE)),0,VLOOKUP($A81,'2022 MAEP summary '!$A$5:$Q$150,16,FALSE))</f>
        <v>4107.8324369629745</v>
      </c>
      <c r="H81" s="103">
        <f>IF(ISNA(VLOOKUP($A81,'2019 MAEP summary'!$A$5:$L$151,11,FALSE)),0,VLOOKUP($A81,'2019 MAEP summary'!$A$5:$L$151,11,FALSE))</f>
        <v>3728.6959702529389</v>
      </c>
      <c r="I81" s="131">
        <f>G81-H81</f>
        <v>379.13646671003562</v>
      </c>
      <c r="L81" s="123">
        <f>IF(ISNA(VLOOKUP($A81,'FY22 MAEP ADA Amount Only'!$A$5:$Q$150,11,FALSE)),0,VLOOKUP($A81,'FY22 MAEP ADA Amount Only'!$A$5:$Q$150,11,FALSE))</f>
        <v>5518.523101019372</v>
      </c>
      <c r="M81" s="123">
        <f>IF(ISNA(VLOOKUP($A81,'FY19 MAEP ADA Amount Only'!$A$5:$L$151,8,FALSE)),0,VLOOKUP($A81,'FY19 MAEP ADA Amount Only'!$A$5:$L$151,8,FALSE))</f>
        <v>5107.8027188364604</v>
      </c>
      <c r="N81" s="134">
        <f t="shared" si="2"/>
        <v>410.72038218291164</v>
      </c>
      <c r="P81" s="123">
        <f>IF(ISNA(VLOOKUP($A81,'FY22 MAEP ADA Amount Only'!$A$5:$Q$150,16,FALSE)),0,VLOOKUP($A81,'FY22 MAEP ADA Amount Only'!$A$5:$Q$150,16,FALSE))</f>
        <v>4107.8324369629745</v>
      </c>
      <c r="Q81" s="123">
        <f>IF(ISNA(VLOOKUP($A81,'FY19 MAEP ADA Amount Only'!$A$5:$L$151,11,FALSE)),0,VLOOKUP($A81,'FY19 MAEP ADA Amount Only'!$A$5:$L$151,11,FALSE))</f>
        <v>3728.6959702529389</v>
      </c>
      <c r="R81" s="134">
        <f t="shared" si="3"/>
        <v>379.13646671003562</v>
      </c>
      <c r="S81" s="136"/>
    </row>
    <row r="82" spans="1:19" s="125" customFormat="1">
      <c r="A82" s="56">
        <v>4420</v>
      </c>
      <c r="B82" s="73" t="s">
        <v>87</v>
      </c>
      <c r="C82" s="123">
        <f>IF(ISNA(VLOOKUP($A82,'2022 MAEP summary '!$A$5:$Q$150,11,FALSE)),0,VLOOKUP($A82,'2022 MAEP summary '!$A$5:$Q$150,11,FALSE))</f>
        <v>5535.4234576516837</v>
      </c>
      <c r="D82" s="123">
        <f>IF(ISNA(VLOOKUP($A82,'2019 MAEP summary'!$A$5:$L$151,8,FALSE)),0,VLOOKUP($A82,'2019 MAEP summary'!$A$5:$L$151,8,FALSE))</f>
        <v>5261.4546906311571</v>
      </c>
      <c r="E82" s="134">
        <f>C82-D82</f>
        <v>273.96876702052668</v>
      </c>
      <c r="G82" s="123">
        <f>IF(ISNA(VLOOKUP($A82,'2022 MAEP summary '!$A$5:$Q$150,16,FALSE)),0,VLOOKUP($A82,'2022 MAEP summary '!$A$5:$Q$150,16,FALSE))</f>
        <v>4040.8591299238819</v>
      </c>
      <c r="H82" s="123">
        <f>IF(ISNA(VLOOKUP($A82,'2019 MAEP summary'!$A$5:$L$151,11,FALSE)),0,VLOOKUP($A82,'2019 MAEP summary'!$A$5:$L$151,11,FALSE))</f>
        <v>3840.8619582091633</v>
      </c>
      <c r="I82" s="134">
        <f>G82-H82</f>
        <v>199.99717171471866</v>
      </c>
      <c r="J82" s="139"/>
      <c r="L82" s="123">
        <f>IF(ISNA(VLOOKUP($A82,'FY22 MAEP ADA Amount Only'!$A$5:$Q$150,11,FALSE)),0,VLOOKUP($A82,'FY22 MAEP ADA Amount Only'!$A$5:$Q$150,11,FALSE))</f>
        <v>5535.4234576516837</v>
      </c>
      <c r="M82" s="123">
        <f>IF(ISNA(VLOOKUP($A82,'FY19 MAEP ADA Amount Only'!$A$5:$L$151,8,FALSE)),0,VLOOKUP($A82,'FY19 MAEP ADA Amount Only'!$A$5:$L$151,8,FALSE))</f>
        <v>5261.4546906311571</v>
      </c>
      <c r="N82" s="134">
        <f t="shared" si="2"/>
        <v>273.96876702052668</v>
      </c>
      <c r="P82" s="123">
        <f>IF(ISNA(VLOOKUP($A82,'FY22 MAEP ADA Amount Only'!$A$5:$Q$150,16,FALSE)),0,VLOOKUP($A82,'FY22 MAEP ADA Amount Only'!$A$5:$Q$150,16,FALSE))</f>
        <v>4040.8591299238819</v>
      </c>
      <c r="Q82" s="123">
        <f>IF(ISNA(VLOOKUP($A82,'FY19 MAEP ADA Amount Only'!$A$5:$L$151,11,FALSE)),0,VLOOKUP($A82,'FY19 MAEP ADA Amount Only'!$A$5:$L$151,11,FALSE))</f>
        <v>3840.8619582091633</v>
      </c>
      <c r="R82" s="134">
        <f t="shared" si="3"/>
        <v>199.99717171471866</v>
      </c>
      <c r="S82" s="139"/>
    </row>
    <row r="83" spans="1:19">
      <c r="A83" s="9">
        <v>4500</v>
      </c>
      <c r="B83" s="86" t="s">
        <v>88</v>
      </c>
      <c r="C83" s="103">
        <f>IF(ISNA(VLOOKUP($A83,'2022 MAEP summary '!$A$5:$Q$150,11,FALSE)),0,VLOOKUP($A83,'2022 MAEP summary '!$A$5:$Q$150,11,FALSE))</f>
        <v>5527.0565557030041</v>
      </c>
      <c r="D83" s="103">
        <f>IF(ISNA(VLOOKUP($A83,'2019 MAEP summary'!$A$5:$L$151,8,FALSE)),0,VLOOKUP($A83,'2019 MAEP summary'!$A$5:$L$151,8,FALSE))</f>
        <v>5062.3459103975301</v>
      </c>
      <c r="E83" s="131">
        <f>C83-D83</f>
        <v>464.71064530547392</v>
      </c>
      <c r="G83" s="103">
        <f>IF(ISNA(VLOOKUP($A83,'2022 MAEP summary '!$A$5:$Q$150,16,FALSE)),0,VLOOKUP($A83,'2022 MAEP summary '!$A$5:$Q$150,16,FALSE))</f>
        <v>4086.7075365777887</v>
      </c>
      <c r="H83" s="103">
        <f>IF(ISNA(VLOOKUP($A83,'2019 MAEP summary'!$A$5:$L$151,11,FALSE)),0,VLOOKUP($A83,'2019 MAEP summary'!$A$5:$L$151,11,FALSE))</f>
        <v>3695.5124800053645</v>
      </c>
      <c r="I83" s="131">
        <f>G83-H83</f>
        <v>391.19505657242416</v>
      </c>
      <c r="L83" s="123">
        <f>IF(ISNA(VLOOKUP($A83,'FY22 MAEP ADA Amount Only'!$A$5:$Q$150,11,FALSE)),0,VLOOKUP($A83,'FY22 MAEP ADA Amount Only'!$A$5:$Q$150,11,FALSE))</f>
        <v>5527.0565557030041</v>
      </c>
      <c r="M83" s="123">
        <f>IF(ISNA(VLOOKUP($A83,'FY19 MAEP ADA Amount Only'!$A$5:$L$151,8,FALSE)),0,VLOOKUP($A83,'FY19 MAEP ADA Amount Only'!$A$5:$L$151,8,FALSE))</f>
        <v>5062.3459103975301</v>
      </c>
      <c r="N83" s="134">
        <f t="shared" si="2"/>
        <v>464.71064530547392</v>
      </c>
      <c r="P83" s="123">
        <f>IF(ISNA(VLOOKUP($A83,'FY22 MAEP ADA Amount Only'!$A$5:$Q$150,16,FALSE)),0,VLOOKUP($A83,'FY22 MAEP ADA Amount Only'!$A$5:$Q$150,16,FALSE))</f>
        <v>4086.7075365777887</v>
      </c>
      <c r="Q83" s="123">
        <f>IF(ISNA(VLOOKUP($A83,'FY19 MAEP ADA Amount Only'!$A$5:$L$151,11,FALSE)),0,VLOOKUP($A83,'FY19 MAEP ADA Amount Only'!$A$5:$L$151,11,FALSE))</f>
        <v>3695.5124800053645</v>
      </c>
      <c r="R83" s="134">
        <f t="shared" si="3"/>
        <v>391.19505657242416</v>
      </c>
      <c r="S83" s="136"/>
    </row>
    <row r="84" spans="1:19" s="118" customFormat="1">
      <c r="A84" s="119">
        <v>4520</v>
      </c>
      <c r="B84" s="120" t="s">
        <v>89</v>
      </c>
      <c r="C84" s="117">
        <f>IF(ISNA(VLOOKUP($A84,'2022 MAEP summary '!$A$5:$Q$150,11,FALSE)),0,VLOOKUP($A84,'2022 MAEP summary '!$A$5:$Q$150,11,FALSE))</f>
        <v>5531.4305859541455</v>
      </c>
      <c r="D84" s="117">
        <f>IF(ISNA(VLOOKUP($A84,'2019 MAEP summary'!$A$5:$L$151,8,FALSE)),0,VLOOKUP($A84,'2019 MAEP summary'!$A$5:$L$151,8,FALSE))</f>
        <v>5258.5699570374754</v>
      </c>
      <c r="E84" s="133">
        <f>C84-D84</f>
        <v>272.86062891667007</v>
      </c>
      <c r="G84" s="117">
        <f>IF(ISNA(VLOOKUP($A84,'2022 MAEP summary '!$A$5:$Q$150,16,FALSE)),0,VLOOKUP($A84,'2022 MAEP summary '!$A$5:$Q$150,16,FALSE))</f>
        <v>4167.2444506948277</v>
      </c>
      <c r="H84" s="117">
        <f>IF(ISNA(VLOOKUP($A84,'2019 MAEP summary'!$A$5:$L$151,11,FALSE)),0,VLOOKUP($A84,'2019 MAEP summary'!$A$5:$L$151,11,FALSE))</f>
        <v>3838.755929332317</v>
      </c>
      <c r="I84" s="133">
        <f>G84-H84</f>
        <v>328.48852136251071</v>
      </c>
      <c r="J84" s="138" t="s">
        <v>190</v>
      </c>
      <c r="L84" s="117">
        <f>IF(ISNA(VLOOKUP($A84,'FY22 MAEP ADA Amount Only'!$A$5:$Q$150,11,FALSE)),0,VLOOKUP($A84,'FY22 MAEP ADA Amount Only'!$A$5:$Q$150,11,FALSE))</f>
        <v>5531.4305859541455</v>
      </c>
      <c r="M84" s="117">
        <f>IF(ISNA(VLOOKUP($A84,'FY19 MAEP ADA Amount Only'!$A$5:$L$151,8,FALSE)),0,VLOOKUP($A84,'FY19 MAEP ADA Amount Only'!$A$5:$L$151,8,FALSE))</f>
        <v>5258.5699570374754</v>
      </c>
      <c r="N84" s="133">
        <f t="shared" si="2"/>
        <v>272.86062891667007</v>
      </c>
      <c r="P84" s="117">
        <f>IF(ISNA(VLOOKUP($A84,'FY22 MAEP ADA Amount Only'!$A$5:$Q$150,16,FALSE)),0,VLOOKUP($A84,'FY22 MAEP ADA Amount Only'!$A$5:$Q$150,16,FALSE))</f>
        <v>4167.2444506948277</v>
      </c>
      <c r="Q84" s="117">
        <f>IF(ISNA(VLOOKUP($A84,'FY19 MAEP ADA Amount Only'!$A$5:$L$151,11,FALSE)),0,VLOOKUP($A84,'FY19 MAEP ADA Amount Only'!$A$5:$L$151,11,FALSE))</f>
        <v>3838.755929332317</v>
      </c>
      <c r="R84" s="133">
        <f t="shared" si="3"/>
        <v>328.48852136251071</v>
      </c>
      <c r="S84" s="138" t="s">
        <v>190</v>
      </c>
    </row>
    <row r="85" spans="1:19" s="125" customFormat="1">
      <c r="A85" s="56">
        <v>4600</v>
      </c>
      <c r="B85" s="73" t="s">
        <v>90</v>
      </c>
      <c r="C85" s="123">
        <f>IF(ISNA(VLOOKUP($A85,'2022 MAEP summary '!$A$5:$Q$150,11,FALSE)),0,VLOOKUP($A85,'2022 MAEP summary '!$A$5:$Q$150,11,FALSE))</f>
        <v>5524.5941615941256</v>
      </c>
      <c r="D85" s="123">
        <f>IF(ISNA(VLOOKUP($A85,'2019 MAEP summary'!$A$5:$L$151,8,FALSE)),0,VLOOKUP($A85,'2019 MAEP summary'!$A$5:$L$151,8,FALSE))</f>
        <v>5193.7049923366176</v>
      </c>
      <c r="E85" s="134">
        <f>C85-D85</f>
        <v>330.889169257508</v>
      </c>
      <c r="G85" s="123">
        <f>IF(ISNA(VLOOKUP($A85,'2022 MAEP summary '!$A$5:$Q$150,16,FALSE)),0,VLOOKUP($A85,'2022 MAEP summary '!$A$5:$Q$150,16,FALSE))</f>
        <v>4418.6485544854741</v>
      </c>
      <c r="H85" s="123">
        <f>IF(ISNA(VLOOKUP($A85,'2019 MAEP summary'!$A$5:$L$151,11,FALSE)),0,VLOOKUP($A85,'2019 MAEP summary'!$A$5:$L$151,11,FALSE))</f>
        <v>4160.4314434748849</v>
      </c>
      <c r="I85" s="134">
        <f>G85-H85</f>
        <v>258.21711101058918</v>
      </c>
      <c r="J85" s="139"/>
      <c r="L85" s="123">
        <f>IF(ISNA(VLOOKUP($A85,'FY22 MAEP ADA Amount Only'!$A$5:$Q$150,11,FALSE)),0,VLOOKUP($A85,'FY22 MAEP ADA Amount Only'!$A$5:$Q$150,11,FALSE))</f>
        <v>5524.5941615941256</v>
      </c>
      <c r="M85" s="123">
        <f>IF(ISNA(VLOOKUP($A85,'FY19 MAEP ADA Amount Only'!$A$5:$L$151,8,FALSE)),0,VLOOKUP($A85,'FY19 MAEP ADA Amount Only'!$A$5:$L$151,8,FALSE))</f>
        <v>5193.7049923366176</v>
      </c>
      <c r="N85" s="134">
        <f t="shared" si="2"/>
        <v>330.889169257508</v>
      </c>
      <c r="P85" s="123">
        <f>IF(ISNA(VLOOKUP($A85,'FY22 MAEP ADA Amount Only'!$A$5:$Q$150,16,FALSE)),0,VLOOKUP($A85,'FY22 MAEP ADA Amount Only'!$A$5:$Q$150,16,FALSE))</f>
        <v>4418.6485544854741</v>
      </c>
      <c r="Q85" s="123">
        <f>IF(ISNA(VLOOKUP($A85,'FY19 MAEP ADA Amount Only'!$A$5:$L$151,11,FALSE)),0,VLOOKUP($A85,'FY19 MAEP ADA Amount Only'!$A$5:$L$151,11,FALSE))</f>
        <v>4160.4314434748849</v>
      </c>
      <c r="R85" s="134">
        <f t="shared" si="3"/>
        <v>258.21711101058918</v>
      </c>
      <c r="S85" s="139"/>
    </row>
    <row r="86" spans="1:19" s="118" customFormat="1">
      <c r="A86" s="119">
        <v>4620</v>
      </c>
      <c r="B86" s="122" t="s">
        <v>91</v>
      </c>
      <c r="C86" s="117">
        <f>IF(ISNA(VLOOKUP($A86,'2022 MAEP summary '!$A$5:$Q$150,11,FALSE)),0,VLOOKUP($A86,'2022 MAEP summary '!$A$5:$Q$150,11,FALSE))</f>
        <v>5538.5283735872381</v>
      </c>
      <c r="D86" s="117">
        <f>IF(ISNA(VLOOKUP($A86,'2019 MAEP summary'!$A$5:$L$151,8,FALSE)),0,VLOOKUP($A86,'2019 MAEP summary'!$A$5:$L$151,8,FALSE))</f>
        <v>5155.4192648951612</v>
      </c>
      <c r="E86" s="133">
        <f>C86-D86</f>
        <v>383.10910869207692</v>
      </c>
      <c r="G86" s="117">
        <f>IF(ISNA(VLOOKUP($A86,'2022 MAEP summary '!$A$5:$Q$150,16,FALSE)),0,VLOOKUP($A86,'2022 MAEP summary '!$A$5:$Q$150,16,FALSE))</f>
        <v>4329.2443657601516</v>
      </c>
      <c r="H86" s="117">
        <f>IF(ISNA(VLOOKUP($A86,'2019 MAEP summary'!$A$5:$L$151,11,FALSE)),0,VLOOKUP($A86,'2019 MAEP summary'!$A$5:$L$151,11,FALSE))</f>
        <v>4030.6644870941359</v>
      </c>
      <c r="I86" s="133">
        <f>G86-H86</f>
        <v>298.5798786660157</v>
      </c>
      <c r="J86" s="138" t="s">
        <v>190</v>
      </c>
      <c r="L86" s="117">
        <f>IF(ISNA(VLOOKUP($A86,'FY22 MAEP ADA Amount Only'!$A$5:$Q$150,11,FALSE)),0,VLOOKUP($A86,'FY22 MAEP ADA Amount Only'!$A$5:$Q$150,11,FALSE))</f>
        <v>5538.5283735872381</v>
      </c>
      <c r="M86" s="117">
        <f>IF(ISNA(VLOOKUP($A86,'FY19 MAEP ADA Amount Only'!$A$5:$L$151,8,FALSE)),0,VLOOKUP($A86,'FY19 MAEP ADA Amount Only'!$A$5:$L$151,8,FALSE))</f>
        <v>5155.4192648951612</v>
      </c>
      <c r="N86" s="133">
        <f t="shared" si="2"/>
        <v>383.10910869207692</v>
      </c>
      <c r="P86" s="117">
        <f>IF(ISNA(VLOOKUP($A86,'FY22 MAEP ADA Amount Only'!$A$5:$Q$150,16,FALSE)),0,VLOOKUP($A86,'FY22 MAEP ADA Amount Only'!$A$5:$Q$150,16,FALSE))</f>
        <v>4329.2443657601516</v>
      </c>
      <c r="Q86" s="117">
        <f>IF(ISNA(VLOOKUP($A86,'FY19 MAEP ADA Amount Only'!$A$5:$L$151,11,FALSE)),0,VLOOKUP($A86,'FY19 MAEP ADA Amount Only'!$A$5:$L$151,11,FALSE))</f>
        <v>4030.6644870941359</v>
      </c>
      <c r="R86" s="133">
        <f t="shared" si="3"/>
        <v>298.5798786660157</v>
      </c>
      <c r="S86" s="138" t="s">
        <v>190</v>
      </c>
    </row>
    <row r="87" spans="1:19" s="125" customFormat="1">
      <c r="A87" s="56">
        <v>4700</v>
      </c>
      <c r="B87" s="74" t="s">
        <v>92</v>
      </c>
      <c r="C87" s="123">
        <f>IF(ISNA(VLOOKUP($A87,'2022 MAEP summary '!$A$5:$Q$150,11,FALSE)),0,VLOOKUP($A87,'2022 MAEP summary '!$A$5:$Q$150,11,FALSE))</f>
        <v>5527.9051031789668</v>
      </c>
      <c r="D87" s="123">
        <f>IF(ISNA(VLOOKUP($A87,'2019 MAEP summary'!$A$5:$L$151,8,FALSE)),0,VLOOKUP($A87,'2019 MAEP summary'!$A$5:$L$151,8,FALSE))</f>
        <v>5212.6066500253855</v>
      </c>
      <c r="E87" s="134">
        <f>C87-D87</f>
        <v>315.29845315358125</v>
      </c>
      <c r="G87" s="123">
        <f>IF(ISNA(VLOOKUP($A87,'2022 MAEP summary '!$A$5:$Q$150,16,FALSE)),0,VLOOKUP($A87,'2022 MAEP summary '!$A$5:$Q$150,16,FALSE))</f>
        <v>4063.0858631075084</v>
      </c>
      <c r="H87" s="123">
        <f>IF(ISNA(VLOOKUP($A87,'2019 MAEP summary'!$A$5:$L$151,11,FALSE)),0,VLOOKUP($A87,'2019 MAEP summary'!$A$5:$L$151,11,FALSE))</f>
        <v>3805.2027654143399</v>
      </c>
      <c r="I87" s="134">
        <f>G87-H87</f>
        <v>257.88309769316857</v>
      </c>
      <c r="J87" s="139"/>
      <c r="L87" s="123">
        <f>IF(ISNA(VLOOKUP($A87,'FY22 MAEP ADA Amount Only'!$A$5:$Q$150,11,FALSE)),0,VLOOKUP($A87,'FY22 MAEP ADA Amount Only'!$A$5:$Q$150,11,FALSE))</f>
        <v>5527.9051031789668</v>
      </c>
      <c r="M87" s="123">
        <f>IF(ISNA(VLOOKUP($A87,'FY19 MAEP ADA Amount Only'!$A$5:$L$151,8,FALSE)),0,VLOOKUP($A87,'FY19 MAEP ADA Amount Only'!$A$5:$L$151,8,FALSE))</f>
        <v>5212.6066500253855</v>
      </c>
      <c r="N87" s="134">
        <f t="shared" si="2"/>
        <v>315.29845315358125</v>
      </c>
      <c r="P87" s="123">
        <f>IF(ISNA(VLOOKUP($A87,'FY22 MAEP ADA Amount Only'!$A$5:$Q$150,16,FALSE)),0,VLOOKUP($A87,'FY22 MAEP ADA Amount Only'!$A$5:$Q$150,16,FALSE))</f>
        <v>4063.0858631075084</v>
      </c>
      <c r="Q87" s="123">
        <f>IF(ISNA(VLOOKUP($A87,'FY19 MAEP ADA Amount Only'!$A$5:$L$151,11,FALSE)),0,VLOOKUP($A87,'FY19 MAEP ADA Amount Only'!$A$5:$L$151,11,FALSE))</f>
        <v>3805.2027654143399</v>
      </c>
      <c r="R87" s="134">
        <f t="shared" si="3"/>
        <v>257.88309769316857</v>
      </c>
      <c r="S87" s="139"/>
    </row>
    <row r="88" spans="1:19" s="118" customFormat="1">
      <c r="A88" s="119">
        <v>4720</v>
      </c>
      <c r="B88" s="121" t="s">
        <v>93</v>
      </c>
      <c r="C88" s="117">
        <f>IF(ISNA(VLOOKUP($A88,'2022 MAEP summary '!$A$5:$Q$150,11,FALSE)),0,VLOOKUP($A88,'2022 MAEP summary '!$A$5:$Q$150,11,FALSE))</f>
        <v>5535.273637687189</v>
      </c>
      <c r="D88" s="117">
        <f>IF(ISNA(VLOOKUP($A88,'2019 MAEP summary'!$A$5:$L$151,8,FALSE)),0,VLOOKUP($A88,'2019 MAEP summary'!$A$5:$L$151,8,FALSE))</f>
        <v>5236.5510412176063</v>
      </c>
      <c r="E88" s="133">
        <f>C88-D88</f>
        <v>298.72259646958264</v>
      </c>
      <c r="G88" s="117">
        <f>IF(ISNA(VLOOKUP($A88,'2022 MAEP summary '!$A$5:$Q$150,16,FALSE)),0,VLOOKUP($A88,'2022 MAEP summary '!$A$5:$Q$150,16,FALSE))</f>
        <v>4141.9348596089858</v>
      </c>
      <c r="H88" s="117">
        <f>IF(ISNA(VLOOKUP($A88,'2019 MAEP summary'!$A$5:$L$151,11,FALSE)),0,VLOOKUP($A88,'2019 MAEP summary'!$A$5:$L$151,11,FALSE))</f>
        <v>3883.2629230769235</v>
      </c>
      <c r="I88" s="133">
        <f>G88-H88</f>
        <v>258.67193653206232</v>
      </c>
      <c r="J88" s="138" t="s">
        <v>190</v>
      </c>
      <c r="L88" s="117">
        <f>IF(ISNA(VLOOKUP($A88,'FY22 MAEP ADA Amount Only'!$A$5:$Q$150,11,FALSE)),0,VLOOKUP($A88,'FY22 MAEP ADA Amount Only'!$A$5:$Q$150,11,FALSE))</f>
        <v>5535.273637687189</v>
      </c>
      <c r="M88" s="117">
        <f>IF(ISNA(VLOOKUP($A88,'FY19 MAEP ADA Amount Only'!$A$5:$L$151,8,FALSE)),0,VLOOKUP($A88,'FY19 MAEP ADA Amount Only'!$A$5:$L$151,8,FALSE))</f>
        <v>5236.5510412176063</v>
      </c>
      <c r="N88" s="133">
        <f t="shared" si="2"/>
        <v>298.72259646958264</v>
      </c>
      <c r="P88" s="117">
        <f>IF(ISNA(VLOOKUP($A88,'FY22 MAEP ADA Amount Only'!$A$5:$Q$150,16,FALSE)),0,VLOOKUP($A88,'FY22 MAEP ADA Amount Only'!$A$5:$Q$150,16,FALSE))</f>
        <v>4141.9348596089858</v>
      </c>
      <c r="Q88" s="117">
        <f>IF(ISNA(VLOOKUP($A88,'FY19 MAEP ADA Amount Only'!$A$5:$L$151,11,FALSE)),0,VLOOKUP($A88,'FY19 MAEP ADA Amount Only'!$A$5:$L$151,11,FALSE))</f>
        <v>3883.2629230769235</v>
      </c>
      <c r="R88" s="133">
        <f t="shared" si="3"/>
        <v>258.67193653206232</v>
      </c>
      <c r="S88" s="138" t="s">
        <v>190</v>
      </c>
    </row>
    <row r="89" spans="1:19">
      <c r="A89" s="9">
        <v>4800</v>
      </c>
      <c r="B89" s="21" t="s">
        <v>94</v>
      </c>
      <c r="C89" s="103">
        <f>IF(ISNA(VLOOKUP($A89,'2022 MAEP summary '!$A$5:$Q$150,11,FALSE)),0,VLOOKUP($A89,'2022 MAEP summary '!$A$5:$Q$150,11,FALSE))</f>
        <v>5519.2508951305254</v>
      </c>
      <c r="D89" s="103">
        <f>IF(ISNA(VLOOKUP($A89,'2019 MAEP summary'!$A$5:$L$151,8,FALSE)),0,VLOOKUP($A89,'2019 MAEP summary'!$A$5:$L$151,8,FALSE))</f>
        <v>5105.5563488682519</v>
      </c>
      <c r="E89" s="131">
        <f>C89-D89</f>
        <v>413.69454626227343</v>
      </c>
      <c r="G89" s="103">
        <f>IF(ISNA(VLOOKUP($A89,'2022 MAEP summary '!$A$5:$Q$150,16,FALSE)),0,VLOOKUP($A89,'2022 MAEP summary '!$A$5:$Q$150,16,FALSE))</f>
        <v>4111.3079287202818</v>
      </c>
      <c r="H89" s="103">
        <f>IF(ISNA(VLOOKUP($A89,'2019 MAEP summary'!$A$5:$L$151,11,FALSE)),0,VLOOKUP($A89,'2019 MAEP summary'!$A$5:$L$151,11,FALSE))</f>
        <v>3774.4163811498306</v>
      </c>
      <c r="I89" s="131">
        <f>G89-H89</f>
        <v>336.89154757045117</v>
      </c>
      <c r="L89" s="123">
        <f>IF(ISNA(VLOOKUP($A89,'FY22 MAEP ADA Amount Only'!$A$5:$Q$150,11,FALSE)),0,VLOOKUP($A89,'FY22 MAEP ADA Amount Only'!$A$5:$Q$150,11,FALSE))</f>
        <v>5519.2508951305254</v>
      </c>
      <c r="M89" s="123">
        <f>IF(ISNA(VLOOKUP($A89,'FY19 MAEP ADA Amount Only'!$A$5:$L$151,8,FALSE)),0,VLOOKUP($A89,'FY19 MAEP ADA Amount Only'!$A$5:$L$151,8,FALSE))</f>
        <v>5105.5563488682519</v>
      </c>
      <c r="N89" s="134">
        <f t="shared" si="2"/>
        <v>413.69454626227343</v>
      </c>
      <c r="P89" s="123">
        <f>IF(ISNA(VLOOKUP($A89,'FY22 MAEP ADA Amount Only'!$A$5:$Q$150,16,FALSE)),0,VLOOKUP($A89,'FY22 MAEP ADA Amount Only'!$A$5:$Q$150,16,FALSE))</f>
        <v>4111.3079287202818</v>
      </c>
      <c r="Q89" s="123">
        <f>IF(ISNA(VLOOKUP($A89,'FY19 MAEP ADA Amount Only'!$A$5:$L$151,11,FALSE)),0,VLOOKUP($A89,'FY19 MAEP ADA Amount Only'!$A$5:$L$151,11,FALSE))</f>
        <v>3774.4163811498306</v>
      </c>
      <c r="R89" s="134">
        <f t="shared" si="3"/>
        <v>336.89154757045117</v>
      </c>
      <c r="S89" s="136"/>
    </row>
    <row r="90" spans="1:19" s="125" customFormat="1">
      <c r="A90" s="56">
        <v>4820</v>
      </c>
      <c r="B90" s="70" t="s">
        <v>95</v>
      </c>
      <c r="C90" s="123">
        <f>IF(ISNA(VLOOKUP($A90,'2022 MAEP summary '!$A$5:$Q$150,11,FALSE)),0,VLOOKUP($A90,'2022 MAEP summary '!$A$5:$Q$150,11,FALSE))</f>
        <v>5527.3871849348143</v>
      </c>
      <c r="D90" s="123">
        <f>IF(ISNA(VLOOKUP($A90,'2019 MAEP summary'!$A$5:$L$151,8,FALSE)),0,VLOOKUP($A90,'2019 MAEP summary'!$A$5:$L$151,8,FALSE))</f>
        <v>5257.3943204218112</v>
      </c>
      <c r="E90" s="134">
        <f>C90-D90</f>
        <v>269.99286451300304</v>
      </c>
      <c r="G90" s="123">
        <f>IF(ISNA(VLOOKUP($A90,'2022 MAEP summary '!$A$5:$Q$150,16,FALSE)),0,VLOOKUP($A90,'2022 MAEP summary '!$A$5:$Q$150,16,FALSE))</f>
        <v>4035.636057363593</v>
      </c>
      <c r="H90" s="123">
        <f>IF(ISNA(VLOOKUP($A90,'2019 MAEP summary'!$A$5:$L$151,11,FALSE)),0,VLOOKUP($A90,'2019 MAEP summary'!$A$5:$L$151,11,FALSE))</f>
        <v>3837.8974741515913</v>
      </c>
      <c r="I90" s="134">
        <f>G90-H90</f>
        <v>197.73858321200169</v>
      </c>
      <c r="J90" s="139"/>
      <c r="L90" s="123">
        <f>IF(ISNA(VLOOKUP($A90,'FY22 MAEP ADA Amount Only'!$A$5:$Q$150,11,FALSE)),0,VLOOKUP($A90,'FY22 MAEP ADA Amount Only'!$A$5:$Q$150,11,FALSE))</f>
        <v>5527.3871849348143</v>
      </c>
      <c r="M90" s="123">
        <f>IF(ISNA(VLOOKUP($A90,'FY19 MAEP ADA Amount Only'!$A$5:$L$151,8,FALSE)),0,VLOOKUP($A90,'FY19 MAEP ADA Amount Only'!$A$5:$L$151,8,FALSE))</f>
        <v>5257.3943204218112</v>
      </c>
      <c r="N90" s="134">
        <f t="shared" si="2"/>
        <v>269.99286451300304</v>
      </c>
      <c r="P90" s="123">
        <f>IF(ISNA(VLOOKUP($A90,'FY22 MAEP ADA Amount Only'!$A$5:$Q$150,16,FALSE)),0,VLOOKUP($A90,'FY22 MAEP ADA Amount Only'!$A$5:$Q$150,16,FALSE))</f>
        <v>4035.636057363593</v>
      </c>
      <c r="Q90" s="123">
        <f>IF(ISNA(VLOOKUP($A90,'FY19 MAEP ADA Amount Only'!$A$5:$L$151,11,FALSE)),0,VLOOKUP($A90,'FY19 MAEP ADA Amount Only'!$A$5:$L$151,11,FALSE))</f>
        <v>3837.8974741515913</v>
      </c>
      <c r="R90" s="134">
        <f t="shared" si="3"/>
        <v>197.73858321200169</v>
      </c>
      <c r="S90" s="139"/>
    </row>
    <row r="91" spans="1:19">
      <c r="A91" s="9">
        <v>4821</v>
      </c>
      <c r="B91" s="21" t="s">
        <v>96</v>
      </c>
      <c r="C91" s="103">
        <f>IF(ISNA(VLOOKUP($A91,'2022 MAEP summary '!$A$5:$Q$150,11,FALSE)),0,VLOOKUP($A91,'2022 MAEP summary '!$A$5:$Q$150,11,FALSE))</f>
        <v>5521.0488455537197</v>
      </c>
      <c r="D91" s="103">
        <f>IF(ISNA(VLOOKUP($A91,'2019 MAEP summary'!$A$5:$L$151,8,FALSE)),0,VLOOKUP($A91,'2019 MAEP summary'!$A$5:$L$151,8,FALSE))</f>
        <v>5126.5592633846545</v>
      </c>
      <c r="E91" s="131">
        <f>C91-D91</f>
        <v>394.48958216906522</v>
      </c>
      <c r="G91" s="103">
        <f>IF(ISNA(VLOOKUP($A91,'2022 MAEP summary '!$A$5:$Q$150,16,FALSE)),0,VLOOKUP($A91,'2022 MAEP summary '!$A$5:$Q$150,16,FALSE))</f>
        <v>4242.4908782613848</v>
      </c>
      <c r="H91" s="103">
        <f>IF(ISNA(VLOOKUP($A91,'2019 MAEP summary'!$A$5:$L$151,11,FALSE)),0,VLOOKUP($A91,'2019 MAEP summary'!$A$5:$L$151,11,FALSE))</f>
        <v>3957.3717240068431</v>
      </c>
      <c r="I91" s="131">
        <f>G91-H91</f>
        <v>285.11915425454163</v>
      </c>
      <c r="L91" s="123">
        <f>IF(ISNA(VLOOKUP($A91,'FY22 MAEP ADA Amount Only'!$A$5:$Q$150,11,FALSE)),0,VLOOKUP($A91,'FY22 MAEP ADA Amount Only'!$A$5:$Q$150,11,FALSE))</f>
        <v>5521.0488455537197</v>
      </c>
      <c r="M91" s="123">
        <f>IF(ISNA(VLOOKUP($A91,'FY19 MAEP ADA Amount Only'!$A$5:$L$151,8,FALSE)),0,VLOOKUP($A91,'FY19 MAEP ADA Amount Only'!$A$5:$L$151,8,FALSE))</f>
        <v>5126.5592633846545</v>
      </c>
      <c r="N91" s="134">
        <f t="shared" si="2"/>
        <v>394.48958216906522</v>
      </c>
      <c r="P91" s="123">
        <f>IF(ISNA(VLOOKUP($A91,'FY22 MAEP ADA Amount Only'!$A$5:$Q$150,16,FALSE)),0,VLOOKUP($A91,'FY22 MAEP ADA Amount Only'!$A$5:$Q$150,16,FALSE))</f>
        <v>4242.4908782613848</v>
      </c>
      <c r="Q91" s="123">
        <f>IF(ISNA(VLOOKUP($A91,'FY19 MAEP ADA Amount Only'!$A$5:$L$151,11,FALSE)),0,VLOOKUP($A91,'FY19 MAEP ADA Amount Only'!$A$5:$L$151,11,FALSE))</f>
        <v>3957.3717240068431</v>
      </c>
      <c r="R91" s="134">
        <f t="shared" si="3"/>
        <v>285.11915425454163</v>
      </c>
      <c r="S91" s="136"/>
    </row>
    <row r="92" spans="1:19" s="118" customFormat="1">
      <c r="A92" s="119">
        <v>4911</v>
      </c>
      <c r="B92" s="121" t="s">
        <v>97</v>
      </c>
      <c r="C92" s="117">
        <f>IF(ISNA(VLOOKUP($A92,'2022 MAEP summary '!$A$5:$Q$150,11,FALSE)),0,VLOOKUP($A92,'2022 MAEP summary '!$A$5:$Q$150,11,FALSE))</f>
        <v>5529.2196089463696</v>
      </c>
      <c r="D92" s="117">
        <f>IF(ISNA(VLOOKUP($A92,'2019 MAEP summary'!$A$5:$L$151,8,FALSE)),0,VLOOKUP($A92,'2019 MAEP summary'!$A$5:$L$151,8,FALSE))</f>
        <v>0</v>
      </c>
      <c r="E92" s="133">
        <f>C92-D92</f>
        <v>5529.2196089463696</v>
      </c>
      <c r="G92" s="117">
        <f>IF(ISNA(VLOOKUP($A92,'2022 MAEP summary '!$A$5:$Q$150,16,FALSE)),0,VLOOKUP($A92,'2022 MAEP summary '!$A$5:$Q$150,16,FALSE))</f>
        <v>4203.6067502034466</v>
      </c>
      <c r="H92" s="117">
        <f>IF(ISNA(VLOOKUP($A92,'2019 MAEP summary'!$A$5:$L$151,11,FALSE)),0,VLOOKUP($A92,'2019 MAEP summary'!$A$5:$L$151,11,FALSE))</f>
        <v>0</v>
      </c>
      <c r="I92" s="133">
        <f>G92-H92</f>
        <v>4203.6067502034466</v>
      </c>
      <c r="J92" s="138" t="s">
        <v>190</v>
      </c>
      <c r="L92" s="117">
        <f>IF(ISNA(VLOOKUP($A92,'FY22 MAEP ADA Amount Only'!$A$5:$Q$150,11,FALSE)),0,VLOOKUP($A92,'FY22 MAEP ADA Amount Only'!$A$5:$Q$150,11,FALSE))</f>
        <v>5529.2196089463696</v>
      </c>
      <c r="M92" s="117">
        <f>IF(ISNA(VLOOKUP($A92,'FY19 MAEP ADA Amount Only'!$A$5:$L$151,8,FALSE)),0,VLOOKUP($A92,'FY19 MAEP ADA Amount Only'!$A$5:$L$151,8,FALSE))</f>
        <v>0</v>
      </c>
      <c r="N92" s="133">
        <f t="shared" si="2"/>
        <v>5529.2196089463696</v>
      </c>
      <c r="P92" s="117">
        <f>IF(ISNA(VLOOKUP($A92,'FY22 MAEP ADA Amount Only'!$A$5:$Q$150,16,FALSE)),0,VLOOKUP($A92,'FY22 MAEP ADA Amount Only'!$A$5:$Q$150,16,FALSE))</f>
        <v>4203.6067502034466</v>
      </c>
      <c r="Q92" s="117">
        <f>IF(ISNA(VLOOKUP($A92,'FY19 MAEP ADA Amount Only'!$A$5:$L$151,11,FALSE)),0,VLOOKUP($A92,'FY19 MAEP ADA Amount Only'!$A$5:$L$151,11,FALSE))</f>
        <v>0</v>
      </c>
      <c r="R92" s="133">
        <f t="shared" si="3"/>
        <v>4203.6067502034466</v>
      </c>
      <c r="S92" s="138" t="s">
        <v>190</v>
      </c>
    </row>
    <row r="93" spans="1:19" s="125" customFormat="1">
      <c r="A93" s="56">
        <v>5000</v>
      </c>
      <c r="B93" s="70" t="s">
        <v>98</v>
      </c>
      <c r="C93" s="123">
        <f>IF(ISNA(VLOOKUP($A93,'2022 MAEP summary '!$A$5:$Q$150,11,FALSE)),0,VLOOKUP($A93,'2022 MAEP summary '!$A$5:$Q$150,11,FALSE))</f>
        <v>5515.3378627058792</v>
      </c>
      <c r="D93" s="123">
        <f>IF(ISNA(VLOOKUP($A93,'2019 MAEP summary'!$A$5:$L$151,8,FALSE)),0,VLOOKUP($A93,'2019 MAEP summary'!$A$5:$L$151,8,FALSE))</f>
        <v>5147.3168725953838</v>
      </c>
      <c r="E93" s="134">
        <f>C93-D93</f>
        <v>368.0209901104954</v>
      </c>
      <c r="G93" s="123">
        <f>IF(ISNA(VLOOKUP($A93,'2022 MAEP summary '!$A$5:$Q$150,16,FALSE)),0,VLOOKUP($A93,'2022 MAEP summary '!$A$5:$Q$150,16,FALSE))</f>
        <v>4649.5530959986245</v>
      </c>
      <c r="H93" s="123">
        <f>IF(ISNA(VLOOKUP($A93,'2019 MAEP summary'!$A$5:$L$151,11,FALSE)),0,VLOOKUP($A93,'2019 MAEP summary'!$A$5:$L$151,11,FALSE))</f>
        <v>4319.9968428048533</v>
      </c>
      <c r="I93" s="134">
        <f>G93-H93</f>
        <v>329.55625319377123</v>
      </c>
      <c r="J93" s="139"/>
      <c r="L93" s="123">
        <f>IF(ISNA(VLOOKUP($A93,'FY22 MAEP ADA Amount Only'!$A$5:$Q$150,11,FALSE)),0,VLOOKUP($A93,'FY22 MAEP ADA Amount Only'!$A$5:$Q$150,11,FALSE))</f>
        <v>5515.3378627058792</v>
      </c>
      <c r="M93" s="123">
        <f>IF(ISNA(VLOOKUP($A93,'FY19 MAEP ADA Amount Only'!$A$5:$L$151,8,FALSE)),0,VLOOKUP($A93,'FY19 MAEP ADA Amount Only'!$A$5:$L$151,8,FALSE))</f>
        <v>5147.3168725953838</v>
      </c>
      <c r="N93" s="134">
        <f t="shared" si="2"/>
        <v>368.0209901104954</v>
      </c>
      <c r="P93" s="123">
        <f>IF(ISNA(VLOOKUP($A93,'FY22 MAEP ADA Amount Only'!$A$5:$Q$150,16,FALSE)),0,VLOOKUP($A93,'FY22 MAEP ADA Amount Only'!$A$5:$Q$150,16,FALSE))</f>
        <v>4649.5530959986245</v>
      </c>
      <c r="Q93" s="123">
        <f>IF(ISNA(VLOOKUP($A93,'FY19 MAEP ADA Amount Only'!$A$5:$L$151,11,FALSE)),0,VLOOKUP($A93,'FY19 MAEP ADA Amount Only'!$A$5:$L$151,11,FALSE))</f>
        <v>4319.9968428048533</v>
      </c>
      <c r="R93" s="134">
        <f t="shared" si="3"/>
        <v>329.55625319377123</v>
      </c>
      <c r="S93" s="139"/>
    </row>
    <row r="94" spans="1:19" s="125" customFormat="1">
      <c r="A94" s="56">
        <v>5020</v>
      </c>
      <c r="B94" s="70" t="s">
        <v>99</v>
      </c>
      <c r="C94" s="123">
        <f>IF(ISNA(VLOOKUP($A94,'2022 MAEP summary '!$A$5:$Q$150,11,FALSE)),0,VLOOKUP($A94,'2022 MAEP summary '!$A$5:$Q$150,11,FALSE))</f>
        <v>5531.9766213878156</v>
      </c>
      <c r="D94" s="123">
        <f>IF(ISNA(VLOOKUP($A94,'2019 MAEP summary'!$A$5:$L$151,8,FALSE)),0,VLOOKUP($A94,'2019 MAEP summary'!$A$5:$L$151,8,FALSE))</f>
        <v>5255.12845547692</v>
      </c>
      <c r="E94" s="134">
        <f>C94-D94</f>
        <v>276.84816591089566</v>
      </c>
      <c r="G94" s="123">
        <f>IF(ISNA(VLOOKUP($A94,'2022 MAEP summary '!$A$5:$Q$150,16,FALSE)),0,VLOOKUP($A94,'2022 MAEP summary '!$A$5:$Q$150,16,FALSE))</f>
        <v>4094.5233874470828</v>
      </c>
      <c r="H94" s="123">
        <f>IF(ISNA(VLOOKUP($A94,'2019 MAEP summary'!$A$5:$L$151,11,FALSE)),0,VLOOKUP($A94,'2019 MAEP summary'!$A$5:$L$151,11,FALSE))</f>
        <v>3858.1969265870921</v>
      </c>
      <c r="I94" s="134">
        <f>G94-H94</f>
        <v>236.32646085999068</v>
      </c>
      <c r="J94" s="139"/>
      <c r="L94" s="123">
        <f>IF(ISNA(VLOOKUP($A94,'FY22 MAEP ADA Amount Only'!$A$5:$Q$150,11,FALSE)),0,VLOOKUP($A94,'FY22 MAEP ADA Amount Only'!$A$5:$Q$150,11,FALSE))</f>
        <v>5531.9766213878156</v>
      </c>
      <c r="M94" s="123">
        <f>IF(ISNA(VLOOKUP($A94,'FY19 MAEP ADA Amount Only'!$A$5:$L$151,8,FALSE)),0,VLOOKUP($A94,'FY19 MAEP ADA Amount Only'!$A$5:$L$151,8,FALSE))</f>
        <v>5255.12845547692</v>
      </c>
      <c r="N94" s="134">
        <f t="shared" si="2"/>
        <v>276.84816591089566</v>
      </c>
      <c r="P94" s="123">
        <f>IF(ISNA(VLOOKUP($A94,'FY22 MAEP ADA Amount Only'!$A$5:$Q$150,16,FALSE)),0,VLOOKUP($A94,'FY22 MAEP ADA Amount Only'!$A$5:$Q$150,16,FALSE))</f>
        <v>4094.5233874470828</v>
      </c>
      <c r="Q94" s="123">
        <f>IF(ISNA(VLOOKUP($A94,'FY19 MAEP ADA Amount Only'!$A$5:$L$151,11,FALSE)),0,VLOOKUP($A94,'FY19 MAEP ADA Amount Only'!$A$5:$L$151,11,FALSE))</f>
        <v>3858.1969265870921</v>
      </c>
      <c r="R94" s="134">
        <f t="shared" si="3"/>
        <v>236.32646085999068</v>
      </c>
      <c r="S94" s="139"/>
    </row>
    <row r="95" spans="1:19" s="125" customFormat="1">
      <c r="A95" s="56">
        <v>5100</v>
      </c>
      <c r="B95" s="70" t="s">
        <v>100</v>
      </c>
      <c r="C95" s="123">
        <f>IF(ISNA(VLOOKUP($A95,'2022 MAEP summary '!$A$5:$Q$150,11,FALSE)),0,VLOOKUP($A95,'2022 MAEP summary '!$A$5:$Q$150,11,FALSE))</f>
        <v>5514.1035779246213</v>
      </c>
      <c r="D95" s="123">
        <f>IF(ISNA(VLOOKUP($A95,'2019 MAEP summary'!$A$5:$L$151,8,FALSE)),0,VLOOKUP($A95,'2019 MAEP summary'!$A$5:$L$151,8,FALSE))</f>
        <v>5107.3815992825466</v>
      </c>
      <c r="E95" s="134">
        <f>C95-D95</f>
        <v>406.72197864207465</v>
      </c>
      <c r="G95" s="123">
        <f>IF(ISNA(VLOOKUP($A95,'2022 MAEP summary '!$A$5:$Q$150,16,FALSE)),0,VLOOKUP($A95,'2022 MAEP summary '!$A$5:$Q$150,16,FALSE))</f>
        <v>4566.2196271454059</v>
      </c>
      <c r="H95" s="123">
        <f>IF(ISNA(VLOOKUP($A95,'2019 MAEP summary'!$A$5:$L$151,11,FALSE)),0,VLOOKUP($A95,'2019 MAEP summary'!$A$5:$L$151,11,FALSE))</f>
        <v>4248.3259311539459</v>
      </c>
      <c r="I95" s="134">
        <f>G95-H95</f>
        <v>317.89369599145994</v>
      </c>
      <c r="J95" s="139"/>
      <c r="L95" s="123">
        <f>IF(ISNA(VLOOKUP($A95,'FY22 MAEP ADA Amount Only'!$A$5:$Q$150,11,FALSE)),0,VLOOKUP($A95,'FY22 MAEP ADA Amount Only'!$A$5:$Q$150,11,FALSE))</f>
        <v>5514.1035779246213</v>
      </c>
      <c r="M95" s="123">
        <f>IF(ISNA(VLOOKUP($A95,'FY19 MAEP ADA Amount Only'!$A$5:$L$151,8,FALSE)),0,VLOOKUP($A95,'FY19 MAEP ADA Amount Only'!$A$5:$L$151,8,FALSE))</f>
        <v>5107.3815992825466</v>
      </c>
      <c r="N95" s="134">
        <f t="shared" si="2"/>
        <v>406.72197864207465</v>
      </c>
      <c r="P95" s="123">
        <f>IF(ISNA(VLOOKUP($A95,'FY22 MAEP ADA Amount Only'!$A$5:$Q$150,16,FALSE)),0,VLOOKUP($A95,'FY22 MAEP ADA Amount Only'!$A$5:$Q$150,16,FALSE))</f>
        <v>4566.2196271454059</v>
      </c>
      <c r="Q95" s="123">
        <f>IF(ISNA(VLOOKUP($A95,'FY19 MAEP ADA Amount Only'!$A$5:$L$151,11,FALSE)),0,VLOOKUP($A95,'FY19 MAEP ADA Amount Only'!$A$5:$L$151,11,FALSE))</f>
        <v>4248.3259311539459</v>
      </c>
      <c r="R95" s="134">
        <f t="shared" si="3"/>
        <v>317.89369599145994</v>
      </c>
      <c r="S95" s="139"/>
    </row>
    <row r="96" spans="1:19" s="125" customFormat="1">
      <c r="A96" s="56">
        <v>5130</v>
      </c>
      <c r="B96" s="70" t="s">
        <v>101</v>
      </c>
      <c r="C96" s="123">
        <f>IF(ISNA(VLOOKUP($A96,'2022 MAEP summary '!$A$5:$Q$150,11,FALSE)),0,VLOOKUP($A96,'2022 MAEP summary '!$A$5:$Q$150,11,FALSE))</f>
        <v>5534.0585847072243</v>
      </c>
      <c r="D96" s="123">
        <f>IF(ISNA(VLOOKUP($A96,'2019 MAEP summary'!$A$5:$L$151,8,FALSE)),0,VLOOKUP($A96,'2019 MAEP summary'!$A$5:$L$151,8,FALSE))</f>
        <v>5244.4553316321108</v>
      </c>
      <c r="E96" s="134">
        <f>C96-D96</f>
        <v>289.60325307511357</v>
      </c>
      <c r="G96" s="123">
        <f>IF(ISNA(VLOOKUP($A96,'2022 MAEP summary '!$A$5:$Q$150,16,FALSE)),0,VLOOKUP($A96,'2022 MAEP summary '!$A$5:$Q$150,16,FALSE))</f>
        <v>4053.2464231072049</v>
      </c>
      <c r="H96" s="123">
        <f>IF(ISNA(VLOOKUP($A96,'2019 MAEP summary'!$A$5:$L$151,11,FALSE)),0,VLOOKUP($A96,'2019 MAEP summary'!$A$5:$L$151,11,FALSE))</f>
        <v>4068.5609116427436</v>
      </c>
      <c r="I96" s="134">
        <f>G96-H96</f>
        <v>-15.314488535538658</v>
      </c>
      <c r="J96" s="139"/>
      <c r="L96" s="123">
        <f>IF(ISNA(VLOOKUP($A96,'FY22 MAEP ADA Amount Only'!$A$5:$Q$150,11,FALSE)),0,VLOOKUP($A96,'FY22 MAEP ADA Amount Only'!$A$5:$Q$150,11,FALSE))</f>
        <v>5534.0585847072243</v>
      </c>
      <c r="M96" s="123">
        <f>IF(ISNA(VLOOKUP($A96,'FY19 MAEP ADA Amount Only'!$A$5:$L$151,8,FALSE)),0,VLOOKUP($A96,'FY19 MAEP ADA Amount Only'!$A$5:$L$151,8,FALSE))</f>
        <v>5244.4553316321108</v>
      </c>
      <c r="N96" s="134">
        <f t="shared" si="2"/>
        <v>289.60325307511357</v>
      </c>
      <c r="P96" s="123">
        <f>IF(ISNA(VLOOKUP($A96,'FY22 MAEP ADA Amount Only'!$A$5:$Q$150,16,FALSE)),0,VLOOKUP($A96,'FY22 MAEP ADA Amount Only'!$A$5:$Q$150,16,FALSE))</f>
        <v>4053.2464231072049</v>
      </c>
      <c r="Q96" s="123">
        <f>IF(ISNA(VLOOKUP($A96,'FY19 MAEP ADA Amount Only'!$A$5:$L$151,11,FALSE)),0,VLOOKUP($A96,'FY19 MAEP ADA Amount Only'!$A$5:$L$151,11,FALSE))</f>
        <v>4068.5609116427436</v>
      </c>
      <c r="R96" s="134">
        <f t="shared" si="3"/>
        <v>-15.314488535538658</v>
      </c>
      <c r="S96" s="139"/>
    </row>
    <row r="97" spans="1:19">
      <c r="A97" s="7">
        <v>5131</v>
      </c>
      <c r="B97" s="85" t="s">
        <v>102</v>
      </c>
      <c r="C97" s="103">
        <f>IF(ISNA(VLOOKUP($A97,'2022 MAEP summary '!$A$5:$Q$150,11,FALSE)),0,VLOOKUP($A97,'2022 MAEP summary '!$A$5:$Q$150,11,FALSE))</f>
        <v>5530.0916680498867</v>
      </c>
      <c r="D97" s="103">
        <f>IF(ISNA(VLOOKUP($A97,'2019 MAEP summary'!$A$5:$L$151,8,FALSE)),0,VLOOKUP($A97,'2019 MAEP summary'!$A$5:$L$151,8,FALSE))</f>
        <v>5129.9598337261068</v>
      </c>
      <c r="E97" s="131">
        <f>C97-D97</f>
        <v>400.13183432377991</v>
      </c>
      <c r="G97" s="103">
        <f>IF(ISNA(VLOOKUP($A97,'2022 MAEP summary '!$A$5:$Q$150,16,FALSE)),0,VLOOKUP($A97,'2022 MAEP summary '!$A$5:$Q$150,16,FALSE))</f>
        <v>4941.3986634740486</v>
      </c>
      <c r="H97" s="103">
        <f>IF(ISNA(VLOOKUP($A97,'2019 MAEP summary'!$A$5:$L$151,11,FALSE)),0,VLOOKUP($A97,'2019 MAEP summary'!$A$5:$L$151,11,FALSE))</f>
        <v>4583.7458147857214</v>
      </c>
      <c r="I97" s="131">
        <f>G97-H97</f>
        <v>357.65284868832714</v>
      </c>
      <c r="L97" s="123">
        <f>IF(ISNA(VLOOKUP($A97,'FY22 MAEP ADA Amount Only'!$A$5:$Q$150,11,FALSE)),0,VLOOKUP($A97,'FY22 MAEP ADA Amount Only'!$A$5:$Q$150,11,FALSE))</f>
        <v>5530.0916680498867</v>
      </c>
      <c r="M97" s="123">
        <f>IF(ISNA(VLOOKUP($A97,'FY19 MAEP ADA Amount Only'!$A$5:$L$151,8,FALSE)),0,VLOOKUP($A97,'FY19 MAEP ADA Amount Only'!$A$5:$L$151,8,FALSE))</f>
        <v>5129.9598337261068</v>
      </c>
      <c r="N97" s="134">
        <f t="shared" si="2"/>
        <v>400.13183432377991</v>
      </c>
      <c r="P97" s="123">
        <f>IF(ISNA(VLOOKUP($A97,'FY22 MAEP ADA Amount Only'!$A$5:$Q$150,16,FALSE)),0,VLOOKUP($A97,'FY22 MAEP ADA Amount Only'!$A$5:$Q$150,16,FALSE))</f>
        <v>4941.3986634740486</v>
      </c>
      <c r="Q97" s="123">
        <f>IF(ISNA(VLOOKUP($A97,'FY19 MAEP ADA Amount Only'!$A$5:$L$151,11,FALSE)),0,VLOOKUP($A97,'FY19 MAEP ADA Amount Only'!$A$5:$L$151,11,FALSE))</f>
        <v>4583.7458147857214</v>
      </c>
      <c r="R97" s="134">
        <f t="shared" si="3"/>
        <v>357.65284868832714</v>
      </c>
      <c r="S97" s="136"/>
    </row>
    <row r="98" spans="1:19" s="118" customFormat="1">
      <c r="A98" s="119">
        <v>5200</v>
      </c>
      <c r="B98" s="121" t="s">
        <v>103</v>
      </c>
      <c r="C98" s="117">
        <f>IF(ISNA(VLOOKUP($A98,'2022 MAEP summary '!$A$5:$Q$150,11,FALSE)),0,VLOOKUP($A98,'2022 MAEP summary '!$A$5:$Q$150,11,FALSE))</f>
        <v>5533.0151526803893</v>
      </c>
      <c r="D98" s="117">
        <f>IF(ISNA(VLOOKUP($A98,'2019 MAEP summary'!$A$5:$L$151,8,FALSE)),0,VLOOKUP($A98,'2019 MAEP summary'!$A$5:$L$151,8,FALSE))</f>
        <v>5257.2134310878755</v>
      </c>
      <c r="E98" s="133">
        <f>C98-D98</f>
        <v>275.80172159251379</v>
      </c>
      <c r="G98" s="117">
        <f>IF(ISNA(VLOOKUP($A98,'2022 MAEP summary '!$A$5:$Q$150,16,FALSE)),0,VLOOKUP($A98,'2022 MAEP summary '!$A$5:$Q$150,16,FALSE))</f>
        <v>4193.363462338838</v>
      </c>
      <c r="H98" s="117">
        <f>IF(ISNA(VLOOKUP($A98,'2019 MAEP summary'!$A$5:$L$151,11,FALSE)),0,VLOOKUP($A98,'2019 MAEP summary'!$A$5:$L$151,11,FALSE))</f>
        <v>4085.1089950272089</v>
      </c>
      <c r="I98" s="133">
        <f>G98-H98</f>
        <v>108.25446731162901</v>
      </c>
      <c r="J98" s="138" t="s">
        <v>190</v>
      </c>
      <c r="L98" s="117">
        <f>IF(ISNA(VLOOKUP($A98,'FY22 MAEP ADA Amount Only'!$A$5:$Q$150,11,FALSE)),0,VLOOKUP($A98,'FY22 MAEP ADA Amount Only'!$A$5:$Q$150,11,FALSE))</f>
        <v>5533.0151526803893</v>
      </c>
      <c r="M98" s="117">
        <f>IF(ISNA(VLOOKUP($A98,'FY19 MAEP ADA Amount Only'!$A$5:$L$151,8,FALSE)),0,VLOOKUP($A98,'FY19 MAEP ADA Amount Only'!$A$5:$L$151,8,FALSE))</f>
        <v>5257.2134310878755</v>
      </c>
      <c r="N98" s="133">
        <f t="shared" si="2"/>
        <v>275.80172159251379</v>
      </c>
      <c r="P98" s="117">
        <f>IF(ISNA(VLOOKUP($A98,'FY22 MAEP ADA Amount Only'!$A$5:$Q$150,16,FALSE)),0,VLOOKUP($A98,'FY22 MAEP ADA Amount Only'!$A$5:$Q$150,16,FALSE))</f>
        <v>4193.363462338838</v>
      </c>
      <c r="Q98" s="117">
        <f>IF(ISNA(VLOOKUP($A98,'FY19 MAEP ADA Amount Only'!$A$5:$L$151,11,FALSE)),0,VLOOKUP($A98,'FY19 MAEP ADA Amount Only'!$A$5:$L$151,11,FALSE))</f>
        <v>4085.1089950272089</v>
      </c>
      <c r="R98" s="133">
        <f t="shared" si="3"/>
        <v>108.25446731162901</v>
      </c>
      <c r="S98" s="138" t="s">
        <v>190</v>
      </c>
    </row>
    <row r="99" spans="1:19">
      <c r="A99" s="9">
        <v>5321</v>
      </c>
      <c r="B99" s="21" t="s">
        <v>104</v>
      </c>
      <c r="C99" s="103">
        <f>IF(ISNA(VLOOKUP($A99,'2022 MAEP summary '!$A$5:$Q$150,11,FALSE)),0,VLOOKUP($A99,'2022 MAEP summary '!$A$5:$Q$150,11,FALSE))</f>
        <v>5537.2953736440604</v>
      </c>
      <c r="D99" s="103">
        <f>IF(ISNA(VLOOKUP($A99,'2019 MAEP summary'!$A$5:$L$151,8,FALSE)),0,VLOOKUP($A99,'2019 MAEP summary'!$A$5:$L$151,8,FALSE))</f>
        <v>5163.0001421405041</v>
      </c>
      <c r="E99" s="131">
        <f>C99-D99</f>
        <v>374.29523150355635</v>
      </c>
      <c r="G99" s="103">
        <f>IF(ISNA(VLOOKUP($A99,'2022 MAEP summary '!$A$5:$Q$150,16,FALSE)),0,VLOOKUP($A99,'2022 MAEP summary '!$A$5:$Q$150,16,FALSE))</f>
        <v>4042.2255498059794</v>
      </c>
      <c r="H99" s="103">
        <f>IF(ISNA(VLOOKUP($A99,'2019 MAEP summary'!$A$5:$L$151,11,FALSE)),0,VLOOKUP($A99,'2019 MAEP summary'!$A$5:$L$151,11,FALSE))</f>
        <v>3768.990036440819</v>
      </c>
      <c r="I99" s="131">
        <f>G99-H99</f>
        <v>273.23551336516039</v>
      </c>
      <c r="L99" s="123">
        <f>IF(ISNA(VLOOKUP($A99,'FY22 MAEP ADA Amount Only'!$A$5:$Q$150,11,FALSE)),0,VLOOKUP($A99,'FY22 MAEP ADA Amount Only'!$A$5:$Q$150,11,FALSE))</f>
        <v>5537.2953736440604</v>
      </c>
      <c r="M99" s="123">
        <f>IF(ISNA(VLOOKUP($A99,'FY19 MAEP ADA Amount Only'!$A$5:$L$151,8,FALSE)),0,VLOOKUP($A99,'FY19 MAEP ADA Amount Only'!$A$5:$L$151,8,FALSE))</f>
        <v>5163.0001421405041</v>
      </c>
      <c r="N99" s="134">
        <f t="shared" si="2"/>
        <v>374.29523150355635</v>
      </c>
      <c r="P99" s="123">
        <f>IF(ISNA(VLOOKUP($A99,'FY22 MAEP ADA Amount Only'!$A$5:$Q$150,16,FALSE)),0,VLOOKUP($A99,'FY22 MAEP ADA Amount Only'!$A$5:$Q$150,16,FALSE))</f>
        <v>4042.2255498059794</v>
      </c>
      <c r="Q99" s="123">
        <f>IF(ISNA(VLOOKUP($A99,'FY19 MAEP ADA Amount Only'!$A$5:$L$151,11,FALSE)),0,VLOOKUP($A99,'FY19 MAEP ADA Amount Only'!$A$5:$L$151,11,FALSE))</f>
        <v>3768.990036440819</v>
      </c>
      <c r="R99" s="134">
        <f t="shared" si="3"/>
        <v>273.23551336516039</v>
      </c>
      <c r="S99" s="136"/>
    </row>
    <row r="100" spans="1:19" s="118" customFormat="1">
      <c r="A100" s="119">
        <v>5411</v>
      </c>
      <c r="B100" s="121" t="s">
        <v>105</v>
      </c>
      <c r="C100" s="117">
        <f>IF(ISNA(VLOOKUP($A100,'2022 MAEP summary '!$A$5:$Q$150,11,FALSE)),0,VLOOKUP($A100,'2022 MAEP summary '!$A$5:$Q$150,11,FALSE))</f>
        <v>5529.073451486217</v>
      </c>
      <c r="D100" s="117">
        <f>IF(ISNA(VLOOKUP($A100,'2019 MAEP summary'!$A$5:$L$151,8,FALSE)),0,VLOOKUP($A100,'2019 MAEP summary'!$A$5:$L$151,8,FALSE))</f>
        <v>5251.5876039018012</v>
      </c>
      <c r="E100" s="133">
        <f>C100-D100</f>
        <v>277.48584758441575</v>
      </c>
      <c r="G100" s="117">
        <f>IF(ISNA(VLOOKUP($A100,'2022 MAEP summary '!$A$5:$Q$150,16,FALSE)),0,VLOOKUP($A100,'2022 MAEP summary '!$A$5:$Q$150,16,FALSE))</f>
        <v>4144.9269277683661</v>
      </c>
      <c r="H100" s="117">
        <f>IF(ISNA(VLOOKUP($A100,'2019 MAEP summary'!$A$5:$L$151,11,FALSE)),0,VLOOKUP($A100,'2019 MAEP summary'!$A$5:$L$151,11,FALSE))</f>
        <v>4014.1447599292205</v>
      </c>
      <c r="I100" s="133">
        <f>G100-H100</f>
        <v>130.78216783914559</v>
      </c>
      <c r="J100" s="138" t="s">
        <v>190</v>
      </c>
      <c r="L100" s="117">
        <f>IF(ISNA(VLOOKUP($A100,'FY22 MAEP ADA Amount Only'!$A$5:$Q$150,11,FALSE)),0,VLOOKUP($A100,'FY22 MAEP ADA Amount Only'!$A$5:$Q$150,11,FALSE))</f>
        <v>5529.073451486217</v>
      </c>
      <c r="M100" s="117">
        <f>IF(ISNA(VLOOKUP($A100,'FY19 MAEP ADA Amount Only'!$A$5:$L$151,8,FALSE)),0,VLOOKUP($A100,'FY19 MAEP ADA Amount Only'!$A$5:$L$151,8,FALSE))</f>
        <v>5251.5876039018012</v>
      </c>
      <c r="N100" s="133">
        <f t="shared" si="2"/>
        <v>277.48584758441575</v>
      </c>
      <c r="P100" s="117">
        <f>IF(ISNA(VLOOKUP($A100,'FY22 MAEP ADA Amount Only'!$A$5:$Q$150,16,FALSE)),0,VLOOKUP($A100,'FY22 MAEP ADA Amount Only'!$A$5:$Q$150,16,FALSE))</f>
        <v>4144.9269277683661</v>
      </c>
      <c r="Q100" s="117">
        <f>IF(ISNA(VLOOKUP($A100,'FY19 MAEP ADA Amount Only'!$A$5:$L$151,11,FALSE)),0,VLOOKUP($A100,'FY19 MAEP ADA Amount Only'!$A$5:$L$151,11,FALSE))</f>
        <v>4014.1447599292205</v>
      </c>
      <c r="R100" s="133">
        <f t="shared" si="3"/>
        <v>130.78216783914559</v>
      </c>
      <c r="S100" s="138" t="s">
        <v>190</v>
      </c>
    </row>
    <row r="101" spans="1:19" s="125" customFormat="1">
      <c r="A101" s="56">
        <v>5412</v>
      </c>
      <c r="B101" s="70" t="s">
        <v>106</v>
      </c>
      <c r="C101" s="123">
        <f>IF(ISNA(VLOOKUP($A101,'2022 MAEP summary '!$A$5:$Q$150,11,FALSE)),0,VLOOKUP($A101,'2022 MAEP summary '!$A$5:$Q$150,11,FALSE))</f>
        <v>5539.7400216309052</v>
      </c>
      <c r="D101" s="123">
        <f>IF(ISNA(VLOOKUP($A101,'2019 MAEP summary'!$A$5:$L$151,8,FALSE)),0,VLOOKUP($A101,'2019 MAEP summary'!$A$5:$L$151,8,FALSE))</f>
        <v>5180.4269729759262</v>
      </c>
      <c r="E101" s="134">
        <f>C101-D101</f>
        <v>359.31304865497896</v>
      </c>
      <c r="G101" s="123">
        <f>IF(ISNA(VLOOKUP($A101,'2022 MAEP summary '!$A$5:$Q$150,16,FALSE)),0,VLOOKUP($A101,'2022 MAEP summary '!$A$5:$Q$150,16,FALSE))</f>
        <v>4370.6129874342032</v>
      </c>
      <c r="H101" s="123">
        <f>IF(ISNA(VLOOKUP($A101,'2019 MAEP summary'!$A$5:$L$151,11,FALSE)),0,VLOOKUP($A101,'2019 MAEP summary'!$A$5:$L$151,11,FALSE))</f>
        <v>4052.7251414766411</v>
      </c>
      <c r="I101" s="134">
        <f>G101-H101</f>
        <v>317.88784595756215</v>
      </c>
      <c r="J101" s="139"/>
      <c r="L101" s="123">
        <f>IF(ISNA(VLOOKUP($A101,'FY22 MAEP ADA Amount Only'!$A$5:$Q$150,11,FALSE)),0,VLOOKUP($A101,'FY22 MAEP ADA Amount Only'!$A$5:$Q$150,11,FALSE))</f>
        <v>5539.7400216309052</v>
      </c>
      <c r="M101" s="123">
        <f>IF(ISNA(VLOOKUP($A101,'FY19 MAEP ADA Amount Only'!$A$5:$L$151,8,FALSE)),0,VLOOKUP($A101,'FY19 MAEP ADA Amount Only'!$A$5:$L$151,8,FALSE))</f>
        <v>5180.4269729759262</v>
      </c>
      <c r="N101" s="134">
        <f t="shared" si="2"/>
        <v>359.31304865497896</v>
      </c>
      <c r="P101" s="123">
        <f>IF(ISNA(VLOOKUP($A101,'FY22 MAEP ADA Amount Only'!$A$5:$Q$150,16,FALSE)),0,VLOOKUP($A101,'FY22 MAEP ADA Amount Only'!$A$5:$Q$150,16,FALSE))</f>
        <v>4370.6129874342032</v>
      </c>
      <c r="Q101" s="123">
        <f>IF(ISNA(VLOOKUP($A101,'FY19 MAEP ADA Amount Only'!$A$5:$L$151,11,FALSE)),0,VLOOKUP($A101,'FY19 MAEP ADA Amount Only'!$A$5:$L$151,11,FALSE))</f>
        <v>4052.7251414766411</v>
      </c>
      <c r="R101" s="134">
        <f t="shared" si="3"/>
        <v>317.88784595756215</v>
      </c>
      <c r="S101" s="139"/>
    </row>
    <row r="102" spans="1:19" s="125" customFormat="1">
      <c r="A102" s="56">
        <v>5500</v>
      </c>
      <c r="B102" s="70" t="s">
        <v>107</v>
      </c>
      <c r="C102" s="123">
        <f>IF(ISNA(VLOOKUP($A102,'2022 MAEP summary '!$A$5:$Q$150,11,FALSE)),0,VLOOKUP($A102,'2022 MAEP summary '!$A$5:$Q$150,11,FALSE))</f>
        <v>5537.8838799637369</v>
      </c>
      <c r="D102" s="123">
        <f>IF(ISNA(VLOOKUP($A102,'2019 MAEP summary'!$A$5:$L$151,8,FALSE)),0,VLOOKUP($A102,'2019 MAEP summary'!$A$5:$L$151,8,FALSE))</f>
        <v>5183.577303568125</v>
      </c>
      <c r="E102" s="134">
        <f>C102-D102</f>
        <v>354.30657639561196</v>
      </c>
      <c r="G102" s="123">
        <f>IF(ISNA(VLOOKUP($A102,'2022 MAEP summary '!$A$5:$Q$150,16,FALSE)),0,VLOOKUP($A102,'2022 MAEP summary '!$A$5:$Q$150,16,FALSE))</f>
        <v>4616.6203888996288</v>
      </c>
      <c r="H102" s="123">
        <f>IF(ISNA(VLOOKUP($A102,'2019 MAEP summary'!$A$5:$L$151,11,FALSE)),0,VLOOKUP($A102,'2019 MAEP summary'!$A$5:$L$151,11,FALSE))</f>
        <v>4321.1421912083852</v>
      </c>
      <c r="I102" s="134">
        <f>G102-H102</f>
        <v>295.47819769124362</v>
      </c>
      <c r="J102" s="139"/>
      <c r="L102" s="123">
        <f>IF(ISNA(VLOOKUP($A102,'FY22 MAEP ADA Amount Only'!$A$5:$Q$150,11,FALSE)),0,VLOOKUP($A102,'FY22 MAEP ADA Amount Only'!$A$5:$Q$150,11,FALSE))</f>
        <v>5537.8838799637369</v>
      </c>
      <c r="M102" s="123">
        <f>IF(ISNA(VLOOKUP($A102,'FY19 MAEP ADA Amount Only'!$A$5:$L$151,8,FALSE)),0,VLOOKUP($A102,'FY19 MAEP ADA Amount Only'!$A$5:$L$151,8,FALSE))</f>
        <v>5183.577303568125</v>
      </c>
      <c r="N102" s="134">
        <f t="shared" si="2"/>
        <v>354.30657639561196</v>
      </c>
      <c r="P102" s="123">
        <f>IF(ISNA(VLOOKUP($A102,'FY22 MAEP ADA Amount Only'!$A$5:$Q$150,16,FALSE)),0,VLOOKUP($A102,'FY22 MAEP ADA Amount Only'!$A$5:$Q$150,16,FALSE))</f>
        <v>4616.6203888996288</v>
      </c>
      <c r="Q102" s="123">
        <f>IF(ISNA(VLOOKUP($A102,'FY19 MAEP ADA Amount Only'!$A$5:$L$151,11,FALSE)),0,VLOOKUP($A102,'FY19 MAEP ADA Amount Only'!$A$5:$L$151,11,FALSE))</f>
        <v>4321.1421912083852</v>
      </c>
      <c r="R102" s="134">
        <f t="shared" si="3"/>
        <v>295.47819769124362</v>
      </c>
      <c r="S102" s="139"/>
    </row>
    <row r="103" spans="1:19" s="125" customFormat="1">
      <c r="A103" s="56">
        <v>5520</v>
      </c>
      <c r="B103" s="70" t="s">
        <v>108</v>
      </c>
      <c r="C103" s="123">
        <f>IF(ISNA(VLOOKUP($A103,'2022 MAEP summary '!$A$5:$Q$150,11,FALSE)),0,VLOOKUP($A103,'2022 MAEP summary '!$A$5:$Q$150,11,FALSE))</f>
        <v>5540.1048117285118</v>
      </c>
      <c r="D103" s="123">
        <f>IF(ISNA(VLOOKUP($A103,'2019 MAEP summary'!$A$5:$L$151,8,FALSE)),0,VLOOKUP($A103,'2019 MAEP summary'!$A$5:$L$151,8,FALSE))</f>
        <v>5281.2765731804102</v>
      </c>
      <c r="E103" s="134">
        <f>C103-D103</f>
        <v>258.82823854810158</v>
      </c>
      <c r="G103" s="123">
        <f>IF(ISNA(VLOOKUP($A103,'2022 MAEP summary '!$A$5:$Q$150,16,FALSE)),0,VLOOKUP($A103,'2022 MAEP summary '!$A$5:$Q$150,16,FALSE))</f>
        <v>4144.0611067687396</v>
      </c>
      <c r="H103" s="123">
        <f>IF(ISNA(VLOOKUP($A103,'2019 MAEP summary'!$A$5:$L$151,11,FALSE)),0,VLOOKUP($A103,'2019 MAEP summary'!$A$5:$L$151,11,FALSE))</f>
        <v>4029.4573010494569</v>
      </c>
      <c r="I103" s="134">
        <f>G103-H103</f>
        <v>114.60380571928272</v>
      </c>
      <c r="J103" s="139"/>
      <c r="L103" s="123">
        <f>IF(ISNA(VLOOKUP($A103,'FY22 MAEP ADA Amount Only'!$A$5:$Q$150,11,FALSE)),0,VLOOKUP($A103,'FY22 MAEP ADA Amount Only'!$A$5:$Q$150,11,FALSE))</f>
        <v>5540.1048117285118</v>
      </c>
      <c r="M103" s="123">
        <f>IF(ISNA(VLOOKUP($A103,'FY19 MAEP ADA Amount Only'!$A$5:$L$151,8,FALSE)),0,VLOOKUP($A103,'FY19 MAEP ADA Amount Only'!$A$5:$L$151,8,FALSE))</f>
        <v>5281.2765731804102</v>
      </c>
      <c r="N103" s="134">
        <f t="shared" si="2"/>
        <v>258.82823854810158</v>
      </c>
      <c r="P103" s="123">
        <f>IF(ISNA(VLOOKUP($A103,'FY22 MAEP ADA Amount Only'!$A$5:$Q$150,16,FALSE)),0,VLOOKUP($A103,'FY22 MAEP ADA Amount Only'!$A$5:$Q$150,16,FALSE))</f>
        <v>4144.0611067687396</v>
      </c>
      <c r="Q103" s="123">
        <f>IF(ISNA(VLOOKUP($A103,'FY19 MAEP ADA Amount Only'!$A$5:$L$151,11,FALSE)),0,VLOOKUP($A103,'FY19 MAEP ADA Amount Only'!$A$5:$L$151,11,FALSE))</f>
        <v>4029.4573010494569</v>
      </c>
      <c r="R103" s="134">
        <f t="shared" si="3"/>
        <v>114.60380571928272</v>
      </c>
      <c r="S103" s="139"/>
    </row>
    <row r="104" spans="1:19" s="125" customFormat="1">
      <c r="A104" s="56">
        <v>5530</v>
      </c>
      <c r="B104" s="70" t="s">
        <v>109</v>
      </c>
      <c r="C104" s="123">
        <f>IF(ISNA(VLOOKUP($A104,'2022 MAEP summary '!$A$5:$Q$150,11,FALSE)),0,VLOOKUP($A104,'2022 MAEP summary '!$A$5:$Q$150,11,FALSE))</f>
        <v>5513.8544000738975</v>
      </c>
      <c r="D104" s="123">
        <f>IF(ISNA(VLOOKUP($A104,'2019 MAEP summary'!$A$5:$L$151,8,FALSE)),0,VLOOKUP($A104,'2019 MAEP summary'!$A$5:$L$151,8,FALSE))</f>
        <v>5137.8818998532279</v>
      </c>
      <c r="E104" s="134">
        <f>C104-D104</f>
        <v>375.97250022066964</v>
      </c>
      <c r="G104" s="123">
        <f>IF(ISNA(VLOOKUP($A104,'2022 MAEP summary '!$A$5:$Q$150,16,FALSE)),0,VLOOKUP($A104,'2022 MAEP summary '!$A$5:$Q$150,16,FALSE))</f>
        <v>4119.6503394087049</v>
      </c>
      <c r="H104" s="123">
        <f>IF(ISNA(VLOOKUP($A104,'2019 MAEP summary'!$A$5:$L$151,11,FALSE)),0,VLOOKUP($A104,'2019 MAEP summary'!$A$5:$L$151,11,FALSE))</f>
        <v>3843.5524112821568</v>
      </c>
      <c r="I104" s="134">
        <f>G104-H104</f>
        <v>276.09792812654814</v>
      </c>
      <c r="J104" s="139"/>
      <c r="L104" s="123">
        <f>IF(ISNA(VLOOKUP($A104,'FY22 MAEP ADA Amount Only'!$A$5:$Q$150,11,FALSE)),0,VLOOKUP($A104,'FY22 MAEP ADA Amount Only'!$A$5:$Q$150,11,FALSE))</f>
        <v>5513.8544000738975</v>
      </c>
      <c r="M104" s="123">
        <f>IF(ISNA(VLOOKUP($A104,'FY19 MAEP ADA Amount Only'!$A$5:$L$151,8,FALSE)),0,VLOOKUP($A104,'FY19 MAEP ADA Amount Only'!$A$5:$L$151,8,FALSE))</f>
        <v>5137.8818998532279</v>
      </c>
      <c r="N104" s="134">
        <f t="shared" si="2"/>
        <v>375.97250022066964</v>
      </c>
      <c r="P104" s="123">
        <f>IF(ISNA(VLOOKUP($A104,'FY22 MAEP ADA Amount Only'!$A$5:$Q$150,16,FALSE)),0,VLOOKUP($A104,'FY22 MAEP ADA Amount Only'!$A$5:$Q$150,16,FALSE))</f>
        <v>4119.6503394087049</v>
      </c>
      <c r="Q104" s="123">
        <f>IF(ISNA(VLOOKUP($A104,'FY19 MAEP ADA Amount Only'!$A$5:$L$151,11,FALSE)),0,VLOOKUP($A104,'FY19 MAEP ADA Amount Only'!$A$5:$L$151,11,FALSE))</f>
        <v>3843.5524112821568</v>
      </c>
      <c r="R104" s="134">
        <f t="shared" si="3"/>
        <v>276.09792812654814</v>
      </c>
      <c r="S104" s="139"/>
    </row>
    <row r="105" spans="1:19" s="125" customFormat="1">
      <c r="A105" s="56">
        <v>5600</v>
      </c>
      <c r="B105" s="70" t="s">
        <v>110</v>
      </c>
      <c r="C105" s="123">
        <f>IF(ISNA(VLOOKUP($A105,'2022 MAEP summary '!$A$5:$Q$150,11,FALSE)),0,VLOOKUP($A105,'2022 MAEP summary '!$A$5:$Q$150,11,FALSE))</f>
        <v>5515.784417577308</v>
      </c>
      <c r="D105" s="123">
        <f>IF(ISNA(VLOOKUP($A105,'2019 MAEP summary'!$A$5:$L$151,8,FALSE)),0,VLOOKUP($A105,'2019 MAEP summary'!$A$5:$L$151,8,FALSE))</f>
        <v>5173.4861790013692</v>
      </c>
      <c r="E105" s="134">
        <f>C105-D105</f>
        <v>342.29823857593874</v>
      </c>
      <c r="G105" s="123">
        <f>IF(ISNA(VLOOKUP($A105,'2022 MAEP summary '!$A$5:$Q$150,16,FALSE)),0,VLOOKUP($A105,'2022 MAEP summary '!$A$5:$Q$150,16,FALSE))</f>
        <v>4076.2139560567311</v>
      </c>
      <c r="H105" s="123">
        <f>IF(ISNA(VLOOKUP($A105,'2019 MAEP summary'!$A$5:$L$151,11,FALSE)),0,VLOOKUP($A105,'2019 MAEP summary'!$A$5:$L$151,11,FALSE))</f>
        <v>3776.6450213583507</v>
      </c>
      <c r="I105" s="134">
        <f>G105-H105</f>
        <v>299.56893469838042</v>
      </c>
      <c r="J105" s="139"/>
      <c r="L105" s="123">
        <f>IF(ISNA(VLOOKUP($A105,'FY22 MAEP ADA Amount Only'!$A$5:$Q$150,11,FALSE)),0,VLOOKUP($A105,'FY22 MAEP ADA Amount Only'!$A$5:$Q$150,11,FALSE))</f>
        <v>5515.784417577308</v>
      </c>
      <c r="M105" s="123">
        <f>IF(ISNA(VLOOKUP($A105,'FY19 MAEP ADA Amount Only'!$A$5:$L$151,8,FALSE)),0,VLOOKUP($A105,'FY19 MAEP ADA Amount Only'!$A$5:$L$151,8,FALSE))</f>
        <v>5173.4861790013692</v>
      </c>
      <c r="N105" s="134">
        <f t="shared" si="2"/>
        <v>342.29823857593874</v>
      </c>
      <c r="P105" s="123">
        <f>IF(ISNA(VLOOKUP($A105,'FY22 MAEP ADA Amount Only'!$A$5:$Q$150,16,FALSE)),0,VLOOKUP($A105,'FY22 MAEP ADA Amount Only'!$A$5:$Q$150,16,FALSE))</f>
        <v>4076.2139560567311</v>
      </c>
      <c r="Q105" s="123">
        <f>IF(ISNA(VLOOKUP($A105,'FY19 MAEP ADA Amount Only'!$A$5:$L$151,11,FALSE)),0,VLOOKUP($A105,'FY19 MAEP ADA Amount Only'!$A$5:$L$151,11,FALSE))</f>
        <v>3776.6450213583507</v>
      </c>
      <c r="R105" s="134">
        <f t="shared" si="3"/>
        <v>299.56893469838042</v>
      </c>
      <c r="S105" s="139"/>
    </row>
    <row r="106" spans="1:19" s="125" customFormat="1">
      <c r="A106" s="56">
        <v>5620</v>
      </c>
      <c r="B106" s="70" t="s">
        <v>111</v>
      </c>
      <c r="C106" s="123">
        <f>IF(ISNA(VLOOKUP($A106,'2022 MAEP summary '!$A$5:$Q$150,11,FALSE)),0,VLOOKUP($A106,'2022 MAEP summary '!$A$5:$Q$150,11,FALSE))</f>
        <v>5483.7087169231281</v>
      </c>
      <c r="D106" s="123">
        <f>IF(ISNA(VLOOKUP($A106,'2019 MAEP summary'!$A$5:$L$151,8,FALSE)),0,VLOOKUP($A106,'2019 MAEP summary'!$A$5:$L$151,8,FALSE))</f>
        <v>5160.2621853584769</v>
      </c>
      <c r="E106" s="134">
        <f>C106-D106</f>
        <v>323.4465315646512</v>
      </c>
      <c r="G106" s="123">
        <f>IF(ISNA(VLOOKUP($A106,'2022 MAEP summary '!$A$5:$Q$150,16,FALSE)),0,VLOOKUP($A106,'2022 MAEP summary '!$A$5:$Q$150,16,FALSE))</f>
        <v>4492.2378625853271</v>
      </c>
      <c r="H106" s="123">
        <f>IF(ISNA(VLOOKUP($A106,'2019 MAEP summary'!$A$5:$L$151,11,FALSE)),0,VLOOKUP($A106,'2019 MAEP summary'!$A$5:$L$151,11,FALSE))</f>
        <v>4378.7098646753948</v>
      </c>
      <c r="I106" s="134">
        <f>G106-H106</f>
        <v>113.52799790993231</v>
      </c>
      <c r="J106" s="139"/>
      <c r="L106" s="123">
        <f>IF(ISNA(VLOOKUP($A106,'FY22 MAEP ADA Amount Only'!$A$5:$Q$150,11,FALSE)),0,VLOOKUP($A106,'FY22 MAEP ADA Amount Only'!$A$5:$Q$150,11,FALSE))</f>
        <v>5483.7087169231281</v>
      </c>
      <c r="M106" s="123">
        <f>IF(ISNA(VLOOKUP($A106,'FY19 MAEP ADA Amount Only'!$A$5:$L$151,8,FALSE)),0,VLOOKUP($A106,'FY19 MAEP ADA Amount Only'!$A$5:$L$151,8,FALSE))</f>
        <v>5160.2621853584769</v>
      </c>
      <c r="N106" s="134">
        <f t="shared" si="2"/>
        <v>323.4465315646512</v>
      </c>
      <c r="P106" s="123">
        <f>IF(ISNA(VLOOKUP($A106,'FY22 MAEP ADA Amount Only'!$A$5:$Q$150,16,FALSE)),0,VLOOKUP($A106,'FY22 MAEP ADA Amount Only'!$A$5:$Q$150,16,FALSE))</f>
        <v>4492.2378625853271</v>
      </c>
      <c r="Q106" s="123">
        <f>IF(ISNA(VLOOKUP($A106,'FY19 MAEP ADA Amount Only'!$A$5:$L$151,11,FALSE)),0,VLOOKUP($A106,'FY19 MAEP ADA Amount Only'!$A$5:$L$151,11,FALSE))</f>
        <v>4378.7098646753948</v>
      </c>
      <c r="R106" s="134">
        <f t="shared" si="3"/>
        <v>113.52799790993231</v>
      </c>
      <c r="S106" s="139"/>
    </row>
    <row r="107" spans="1:19" s="125" customFormat="1">
      <c r="A107" s="56">
        <v>5711</v>
      </c>
      <c r="B107" s="70" t="s">
        <v>112</v>
      </c>
      <c r="C107" s="123">
        <f>IF(ISNA(VLOOKUP($A107,'2022 MAEP summary '!$A$5:$Q$150,11,FALSE)),0,VLOOKUP($A107,'2022 MAEP summary '!$A$5:$Q$150,11,FALSE))</f>
        <v>5515.9864976268482</v>
      </c>
      <c r="D107" s="123">
        <f>IF(ISNA(VLOOKUP($A107,'2019 MAEP summary'!$A$5:$L$151,8,FALSE)),0,VLOOKUP($A107,'2019 MAEP summary'!$A$5:$L$151,8,FALSE))</f>
        <v>5137.5854525304449</v>
      </c>
      <c r="E107" s="134">
        <f>C107-D107</f>
        <v>378.40104509640332</v>
      </c>
      <c r="G107" s="123">
        <f>IF(ISNA(VLOOKUP($A107,'2022 MAEP summary '!$A$5:$Q$150,16,FALSE)),0,VLOOKUP($A107,'2022 MAEP summary '!$A$5:$Q$150,16,FALSE))</f>
        <v>4706.0046930783819</v>
      </c>
      <c r="H107" s="123">
        <f>IF(ISNA(VLOOKUP($A107,'2019 MAEP summary'!$A$5:$L$151,11,FALSE)),0,VLOOKUP($A107,'2019 MAEP summary'!$A$5:$L$151,11,FALSE))</f>
        <v>4408.7473179356266</v>
      </c>
      <c r="I107" s="134">
        <f>G107-H107</f>
        <v>297.25737514275534</v>
      </c>
      <c r="J107" s="139"/>
      <c r="L107" s="123">
        <f>IF(ISNA(VLOOKUP($A107,'FY22 MAEP ADA Amount Only'!$A$5:$Q$150,11,FALSE)),0,VLOOKUP($A107,'FY22 MAEP ADA Amount Only'!$A$5:$Q$150,11,FALSE))</f>
        <v>5515.9864976268482</v>
      </c>
      <c r="M107" s="123">
        <f>IF(ISNA(VLOOKUP($A107,'FY19 MAEP ADA Amount Only'!$A$5:$L$151,8,FALSE)),0,VLOOKUP($A107,'FY19 MAEP ADA Amount Only'!$A$5:$L$151,8,FALSE))</f>
        <v>5137.5854525304449</v>
      </c>
      <c r="N107" s="134">
        <f t="shared" si="2"/>
        <v>378.40104509640332</v>
      </c>
      <c r="P107" s="123">
        <f>IF(ISNA(VLOOKUP($A107,'FY22 MAEP ADA Amount Only'!$A$5:$Q$150,16,FALSE)),0,VLOOKUP($A107,'FY22 MAEP ADA Amount Only'!$A$5:$Q$150,16,FALSE))</f>
        <v>4706.0046930783819</v>
      </c>
      <c r="Q107" s="123">
        <f>IF(ISNA(VLOOKUP($A107,'FY19 MAEP ADA Amount Only'!$A$5:$L$151,11,FALSE)),0,VLOOKUP($A107,'FY19 MAEP ADA Amount Only'!$A$5:$L$151,11,FALSE))</f>
        <v>4408.7473179356266</v>
      </c>
      <c r="R107" s="134">
        <f t="shared" si="3"/>
        <v>297.25737514275534</v>
      </c>
      <c r="S107" s="139"/>
    </row>
    <row r="108" spans="1:19" s="125" customFormat="1">
      <c r="A108" s="56">
        <v>5712</v>
      </c>
      <c r="B108" s="70" t="s">
        <v>113</v>
      </c>
      <c r="C108" s="123">
        <f>IF(ISNA(VLOOKUP($A108,'2022 MAEP summary '!$A$5:$Q$150,11,FALSE)),0,VLOOKUP($A108,'2022 MAEP summary '!$A$5:$Q$150,11,FALSE))</f>
        <v>5533.0320756357751</v>
      </c>
      <c r="D108" s="123">
        <f>IF(ISNA(VLOOKUP($A108,'2019 MAEP summary'!$A$5:$L$151,8,FALSE)),0,VLOOKUP($A108,'2019 MAEP summary'!$A$5:$L$151,8,FALSE))</f>
        <v>5254.4371442500678</v>
      </c>
      <c r="E108" s="134">
        <f>C108-D108</f>
        <v>278.59493138570724</v>
      </c>
      <c r="G108" s="123">
        <f>IF(ISNA(VLOOKUP($A108,'2022 MAEP summary '!$A$5:$Q$150,16,FALSE)),0,VLOOKUP($A108,'2022 MAEP summary '!$A$5:$Q$150,16,FALSE))</f>
        <v>4081.2850954242813</v>
      </c>
      <c r="H108" s="123">
        <f>IF(ISNA(VLOOKUP($A108,'2019 MAEP summary'!$A$5:$L$151,11,FALSE)),0,VLOOKUP($A108,'2019 MAEP summary'!$A$5:$L$151,11,FALSE))</f>
        <v>3853.3941086861555</v>
      </c>
      <c r="I108" s="134">
        <f>G108-H108</f>
        <v>227.89098673812578</v>
      </c>
      <c r="J108" s="139"/>
      <c r="L108" s="123">
        <f>IF(ISNA(VLOOKUP($A108,'FY22 MAEP ADA Amount Only'!$A$5:$Q$150,11,FALSE)),0,VLOOKUP($A108,'FY22 MAEP ADA Amount Only'!$A$5:$Q$150,11,FALSE))</f>
        <v>5533.0320756357751</v>
      </c>
      <c r="M108" s="123">
        <f>IF(ISNA(VLOOKUP($A108,'FY19 MAEP ADA Amount Only'!$A$5:$L$151,8,FALSE)),0,VLOOKUP($A108,'FY19 MAEP ADA Amount Only'!$A$5:$L$151,8,FALSE))</f>
        <v>5254.4371442500678</v>
      </c>
      <c r="N108" s="134">
        <f t="shared" si="2"/>
        <v>278.59493138570724</v>
      </c>
      <c r="P108" s="123">
        <f>IF(ISNA(VLOOKUP($A108,'FY22 MAEP ADA Amount Only'!$A$5:$Q$150,16,FALSE)),0,VLOOKUP($A108,'FY22 MAEP ADA Amount Only'!$A$5:$Q$150,16,FALSE))</f>
        <v>4081.2850954242813</v>
      </c>
      <c r="Q108" s="123">
        <f>IF(ISNA(VLOOKUP($A108,'FY19 MAEP ADA Amount Only'!$A$5:$L$151,11,FALSE)),0,VLOOKUP($A108,'FY19 MAEP ADA Amount Only'!$A$5:$L$151,11,FALSE))</f>
        <v>3853.3941086861555</v>
      </c>
      <c r="R108" s="134">
        <f t="shared" si="3"/>
        <v>227.89098673812578</v>
      </c>
      <c r="S108" s="139"/>
    </row>
    <row r="109" spans="1:19" s="118" customFormat="1">
      <c r="A109" s="119">
        <v>5720</v>
      </c>
      <c r="B109" s="121" t="s">
        <v>114</v>
      </c>
      <c r="C109" s="117">
        <f>IF(ISNA(VLOOKUP($A109,'2022 MAEP summary '!$A$5:$Q$150,11,FALSE)),0,VLOOKUP($A109,'2022 MAEP summary '!$A$5:$Q$150,11,FALSE))</f>
        <v>5526.3394024927202</v>
      </c>
      <c r="D109" s="117">
        <f>IF(ISNA(VLOOKUP($A109,'2019 MAEP summary'!$A$5:$L$151,8,FALSE)),0,VLOOKUP($A109,'2019 MAEP summary'!$A$5:$L$151,8,FALSE))</f>
        <v>5262.1925526259192</v>
      </c>
      <c r="E109" s="133">
        <f>C109-D109</f>
        <v>264.14684986680095</v>
      </c>
      <c r="G109" s="117">
        <f>IF(ISNA(VLOOKUP($A109,'2022 MAEP summary '!$A$5:$Q$150,16,FALSE)),0,VLOOKUP($A109,'2022 MAEP summary '!$A$5:$Q$150,16,FALSE))</f>
        <v>4034.2278221549218</v>
      </c>
      <c r="H109" s="117">
        <f>IF(ISNA(VLOOKUP($A109,'2019 MAEP summary'!$A$5:$L$151,11,FALSE)),0,VLOOKUP($A109,'2019 MAEP summary'!$A$5:$L$151,11,FALSE))</f>
        <v>3907.6566290163018</v>
      </c>
      <c r="I109" s="133">
        <f>G109-H109</f>
        <v>126.57119313861995</v>
      </c>
      <c r="J109" s="138" t="s">
        <v>190</v>
      </c>
      <c r="L109" s="117">
        <f>IF(ISNA(VLOOKUP($A109,'FY22 MAEP ADA Amount Only'!$A$5:$Q$150,11,FALSE)),0,VLOOKUP($A109,'FY22 MAEP ADA Amount Only'!$A$5:$Q$150,11,FALSE))</f>
        <v>5526.3394024927202</v>
      </c>
      <c r="M109" s="117">
        <f>IF(ISNA(VLOOKUP($A109,'FY19 MAEP ADA Amount Only'!$A$5:$L$151,8,FALSE)),0,VLOOKUP($A109,'FY19 MAEP ADA Amount Only'!$A$5:$L$151,8,FALSE))</f>
        <v>5262.1925526259192</v>
      </c>
      <c r="N109" s="133">
        <f t="shared" si="2"/>
        <v>264.14684986680095</v>
      </c>
      <c r="P109" s="117">
        <f>IF(ISNA(VLOOKUP($A109,'FY22 MAEP ADA Amount Only'!$A$5:$Q$150,16,FALSE)),0,VLOOKUP($A109,'FY22 MAEP ADA Amount Only'!$A$5:$Q$150,16,FALSE))</f>
        <v>4034.2278221549218</v>
      </c>
      <c r="Q109" s="117">
        <f>IF(ISNA(VLOOKUP($A109,'FY19 MAEP ADA Amount Only'!$A$5:$L$151,11,FALSE)),0,VLOOKUP($A109,'FY19 MAEP ADA Amount Only'!$A$5:$L$151,11,FALSE))</f>
        <v>3907.6566290163018</v>
      </c>
      <c r="R109" s="133">
        <f t="shared" si="3"/>
        <v>126.57119313861995</v>
      </c>
      <c r="S109" s="138" t="s">
        <v>190</v>
      </c>
    </row>
    <row r="110" spans="1:19">
      <c r="A110" s="9">
        <v>5800</v>
      </c>
      <c r="B110" s="21" t="s">
        <v>115</v>
      </c>
      <c r="C110" s="103">
        <f>IF(ISNA(VLOOKUP($A110,'2022 MAEP summary '!$A$5:$Q$150,11,FALSE)),0,VLOOKUP($A110,'2022 MAEP summary '!$A$5:$Q$150,11,FALSE))</f>
        <v>5530.3079427500461</v>
      </c>
      <c r="D110" s="103">
        <f>IF(ISNA(VLOOKUP($A110,'2019 MAEP summary'!$A$5:$L$151,8,FALSE)),0,VLOOKUP($A110,'2019 MAEP summary'!$A$5:$L$151,8,FALSE))</f>
        <v>5127.9713093370528</v>
      </c>
      <c r="E110" s="131">
        <f>C110-D110</f>
        <v>402.33663341299325</v>
      </c>
      <c r="G110" s="103">
        <f>IF(ISNA(VLOOKUP($A110,'2022 MAEP summary '!$A$5:$Q$150,16,FALSE)),0,VLOOKUP($A110,'2022 MAEP summary '!$A$5:$Q$150,16,FALSE))</f>
        <v>4796.2147932540747</v>
      </c>
      <c r="H110" s="103">
        <f>IF(ISNA(VLOOKUP($A110,'2019 MAEP summary'!$A$5:$L$151,11,FALSE)),0,VLOOKUP($A110,'2019 MAEP summary'!$A$5:$L$151,11,FALSE))</f>
        <v>4481.6864245540646</v>
      </c>
      <c r="I110" s="131">
        <f>G110-H110</f>
        <v>314.52836870001011</v>
      </c>
      <c r="L110" s="123">
        <f>IF(ISNA(VLOOKUP($A110,'FY22 MAEP ADA Amount Only'!$A$5:$Q$150,11,FALSE)),0,VLOOKUP($A110,'FY22 MAEP ADA Amount Only'!$A$5:$Q$150,11,FALSE))</f>
        <v>5530.3079427500461</v>
      </c>
      <c r="M110" s="123">
        <f>IF(ISNA(VLOOKUP($A110,'FY19 MAEP ADA Amount Only'!$A$5:$L$151,8,FALSE)),0,VLOOKUP($A110,'FY19 MAEP ADA Amount Only'!$A$5:$L$151,8,FALSE))</f>
        <v>5127.9713093370528</v>
      </c>
      <c r="N110" s="134">
        <f t="shared" si="2"/>
        <v>402.33663341299325</v>
      </c>
      <c r="P110" s="123">
        <f>IF(ISNA(VLOOKUP($A110,'FY22 MAEP ADA Amount Only'!$A$5:$Q$150,16,FALSE)),0,VLOOKUP($A110,'FY22 MAEP ADA Amount Only'!$A$5:$Q$150,16,FALSE))</f>
        <v>4796.2147932540747</v>
      </c>
      <c r="Q110" s="123">
        <f>IF(ISNA(VLOOKUP($A110,'FY19 MAEP ADA Amount Only'!$A$5:$L$151,11,FALSE)),0,VLOOKUP($A110,'FY19 MAEP ADA Amount Only'!$A$5:$L$151,11,FALSE))</f>
        <v>4481.6864245540646</v>
      </c>
      <c r="R110" s="134">
        <f t="shared" si="3"/>
        <v>314.52836870001011</v>
      </c>
      <c r="S110" s="136"/>
    </row>
    <row r="111" spans="1:19">
      <c r="A111" s="9">
        <v>5820</v>
      </c>
      <c r="B111" s="21" t="s">
        <v>116</v>
      </c>
      <c r="C111" s="103">
        <f>IF(ISNA(VLOOKUP($A111,'2022 MAEP summary '!$A$5:$Q$150,11,FALSE)),0,VLOOKUP($A111,'2022 MAEP summary '!$A$5:$Q$150,11,FALSE))</f>
        <v>5523.5631131321206</v>
      </c>
      <c r="D111" s="103">
        <f>IF(ISNA(VLOOKUP($A111,'2019 MAEP summary'!$A$5:$L$151,8,FALSE)),0,VLOOKUP($A111,'2019 MAEP summary'!$A$5:$L$151,8,FALSE))</f>
        <v>5139.046861642506</v>
      </c>
      <c r="E111" s="131">
        <f>C111-D111</f>
        <v>384.51625148961466</v>
      </c>
      <c r="G111" s="103">
        <f>IF(ISNA(VLOOKUP($A111,'2022 MAEP summary '!$A$5:$Q$150,16,FALSE)),0,VLOOKUP($A111,'2022 MAEP summary '!$A$5:$Q$150,16,FALSE))</f>
        <v>4688.5476808914655</v>
      </c>
      <c r="H111" s="103">
        <f>IF(ISNA(VLOOKUP($A111,'2019 MAEP summary'!$A$5:$L$151,11,FALSE)),0,VLOOKUP($A111,'2019 MAEP summary'!$A$5:$L$151,11,FALSE))</f>
        <v>4346.2232695347129</v>
      </c>
      <c r="I111" s="131">
        <f>G111-H111</f>
        <v>342.32441135675253</v>
      </c>
      <c r="L111" s="123">
        <f>IF(ISNA(VLOOKUP($A111,'FY22 MAEP ADA Amount Only'!$A$5:$Q$150,11,FALSE)),0,VLOOKUP($A111,'FY22 MAEP ADA Amount Only'!$A$5:$Q$150,11,FALSE))</f>
        <v>5523.5631131321206</v>
      </c>
      <c r="M111" s="123">
        <f>IF(ISNA(VLOOKUP($A111,'FY19 MAEP ADA Amount Only'!$A$5:$L$151,8,FALSE)),0,VLOOKUP($A111,'FY19 MAEP ADA Amount Only'!$A$5:$L$151,8,FALSE))</f>
        <v>5139.046861642506</v>
      </c>
      <c r="N111" s="134">
        <f t="shared" si="2"/>
        <v>384.51625148961466</v>
      </c>
      <c r="P111" s="123">
        <f>IF(ISNA(VLOOKUP($A111,'FY22 MAEP ADA Amount Only'!$A$5:$Q$150,16,FALSE)),0,VLOOKUP($A111,'FY22 MAEP ADA Amount Only'!$A$5:$Q$150,16,FALSE))</f>
        <v>4688.5476808914655</v>
      </c>
      <c r="Q111" s="123">
        <f>IF(ISNA(VLOOKUP($A111,'FY19 MAEP ADA Amount Only'!$A$5:$L$151,11,FALSE)),0,VLOOKUP($A111,'FY19 MAEP ADA Amount Only'!$A$5:$L$151,11,FALSE))</f>
        <v>4346.2232695347129</v>
      </c>
      <c r="R111" s="134">
        <f t="shared" si="3"/>
        <v>342.32441135675253</v>
      </c>
      <c r="S111" s="136"/>
    </row>
    <row r="112" spans="1:19">
      <c r="A112" s="9">
        <v>5900</v>
      </c>
      <c r="B112" s="21" t="s">
        <v>117</v>
      </c>
      <c r="C112" s="103">
        <f>IF(ISNA(VLOOKUP($A112,'2022 MAEP summary '!$A$5:$Q$150,11,FALSE)),0,VLOOKUP($A112,'2022 MAEP summary '!$A$5:$Q$150,11,FALSE))</f>
        <v>5526.8182046779075</v>
      </c>
      <c r="D112" s="103">
        <f>IF(ISNA(VLOOKUP($A112,'2019 MAEP summary'!$A$5:$L$151,8,FALSE)),0,VLOOKUP($A112,'2019 MAEP summary'!$A$5:$L$151,8,FALSE))</f>
        <v>5144.0056723093676</v>
      </c>
      <c r="E112" s="131">
        <f>C112-D112</f>
        <v>382.81253236853991</v>
      </c>
      <c r="G112" s="103">
        <f>IF(ISNA(VLOOKUP($A112,'2022 MAEP summary '!$A$5:$Q$150,16,FALSE)),0,VLOOKUP($A112,'2022 MAEP summary '!$A$5:$Q$150,16,FALSE))</f>
        <v>4732.6955182517231</v>
      </c>
      <c r="H112" s="103">
        <f>IF(ISNA(VLOOKUP($A112,'2019 MAEP summary'!$A$5:$L$151,11,FALSE)),0,VLOOKUP($A112,'2019 MAEP summary'!$A$5:$L$151,11,FALSE))</f>
        <v>4414.3408495549738</v>
      </c>
      <c r="I112" s="131">
        <f>G112-H112</f>
        <v>318.35466869674929</v>
      </c>
      <c r="L112" s="123">
        <f>IF(ISNA(VLOOKUP($A112,'FY22 MAEP ADA Amount Only'!$A$5:$Q$150,11,FALSE)),0,VLOOKUP($A112,'FY22 MAEP ADA Amount Only'!$A$5:$Q$150,11,FALSE))</f>
        <v>5526.8182046779075</v>
      </c>
      <c r="M112" s="123">
        <f>IF(ISNA(VLOOKUP($A112,'FY19 MAEP ADA Amount Only'!$A$5:$L$151,8,FALSE)),0,VLOOKUP($A112,'FY19 MAEP ADA Amount Only'!$A$5:$L$151,8,FALSE))</f>
        <v>5144.0056723093676</v>
      </c>
      <c r="N112" s="134">
        <f t="shared" si="2"/>
        <v>382.81253236853991</v>
      </c>
      <c r="P112" s="123">
        <f>IF(ISNA(VLOOKUP($A112,'FY22 MAEP ADA Amount Only'!$A$5:$Q$150,16,FALSE)),0,VLOOKUP($A112,'FY22 MAEP ADA Amount Only'!$A$5:$Q$150,16,FALSE))</f>
        <v>4732.6955182517231</v>
      </c>
      <c r="Q112" s="123">
        <f>IF(ISNA(VLOOKUP($A112,'FY19 MAEP ADA Amount Only'!$A$5:$L$151,11,FALSE)),0,VLOOKUP($A112,'FY19 MAEP ADA Amount Only'!$A$5:$L$151,11,FALSE))</f>
        <v>4414.3408495549738</v>
      </c>
      <c r="R112" s="134">
        <f t="shared" si="3"/>
        <v>318.35466869674929</v>
      </c>
      <c r="S112" s="136"/>
    </row>
    <row r="113" spans="1:19">
      <c r="A113" s="9">
        <v>5920</v>
      </c>
      <c r="B113" s="21" t="s">
        <v>118</v>
      </c>
      <c r="C113" s="103">
        <f>IF(ISNA(VLOOKUP($A113,'2022 MAEP summary '!$A$5:$Q$150,11,FALSE)),0,VLOOKUP($A113,'2022 MAEP summary '!$A$5:$Q$150,11,FALSE))</f>
        <v>5530.4137256633458</v>
      </c>
      <c r="D113" s="103">
        <f>IF(ISNA(VLOOKUP($A113,'2019 MAEP summary'!$A$5:$L$151,8,FALSE)),0,VLOOKUP($A113,'2019 MAEP summary'!$A$5:$L$151,8,FALSE))</f>
        <v>5156.2159305778832</v>
      </c>
      <c r="E113" s="131">
        <f>C113-D113</f>
        <v>374.19779508546253</v>
      </c>
      <c r="G113" s="103">
        <f>IF(ISNA(VLOOKUP($A113,'2022 MAEP summary '!$A$5:$Q$150,16,FALSE)),0,VLOOKUP($A113,'2022 MAEP summary '!$A$5:$Q$150,16,FALSE))</f>
        <v>4089.8665661662676</v>
      </c>
      <c r="H113" s="103">
        <f>IF(ISNA(VLOOKUP($A113,'2019 MAEP summary'!$A$5:$L$151,11,FALSE)),0,VLOOKUP($A113,'2019 MAEP summary'!$A$5:$L$151,11,FALSE))</f>
        <v>3764.0372604419267</v>
      </c>
      <c r="I113" s="131">
        <f>G113-H113</f>
        <v>325.82930572434088</v>
      </c>
      <c r="L113" s="123">
        <f>IF(ISNA(VLOOKUP($A113,'FY22 MAEP ADA Amount Only'!$A$5:$Q$150,11,FALSE)),0,VLOOKUP($A113,'FY22 MAEP ADA Amount Only'!$A$5:$Q$150,11,FALSE))</f>
        <v>5530.4137256633458</v>
      </c>
      <c r="M113" s="123">
        <f>IF(ISNA(VLOOKUP($A113,'FY19 MAEP ADA Amount Only'!$A$5:$L$151,8,FALSE)),0,VLOOKUP($A113,'FY19 MAEP ADA Amount Only'!$A$5:$L$151,8,FALSE))</f>
        <v>5156.2159305778832</v>
      </c>
      <c r="N113" s="134">
        <f t="shared" si="2"/>
        <v>374.19779508546253</v>
      </c>
      <c r="P113" s="123">
        <f>IF(ISNA(VLOOKUP($A113,'FY22 MAEP ADA Amount Only'!$A$5:$Q$150,16,FALSE)),0,VLOOKUP($A113,'FY22 MAEP ADA Amount Only'!$A$5:$Q$150,16,FALSE))</f>
        <v>4089.8665661662676</v>
      </c>
      <c r="Q113" s="123">
        <f>IF(ISNA(VLOOKUP($A113,'FY19 MAEP ADA Amount Only'!$A$5:$L$151,11,FALSE)),0,VLOOKUP($A113,'FY19 MAEP ADA Amount Only'!$A$5:$L$151,11,FALSE))</f>
        <v>3764.0372604419267</v>
      </c>
      <c r="R113" s="134">
        <f t="shared" si="3"/>
        <v>325.82930572434088</v>
      </c>
      <c r="S113" s="136"/>
    </row>
    <row r="114" spans="1:19">
      <c r="A114" s="7">
        <v>5921</v>
      </c>
      <c r="B114" s="85" t="s">
        <v>119</v>
      </c>
      <c r="C114" s="103">
        <f>IF(ISNA(VLOOKUP($A114,'2022 MAEP summary '!$A$5:$Q$150,11,FALSE)),0,VLOOKUP($A114,'2022 MAEP summary '!$A$5:$Q$150,11,FALSE))</f>
        <v>5534.2037417407018</v>
      </c>
      <c r="D114" s="103">
        <f>IF(ISNA(VLOOKUP($A114,'2019 MAEP summary'!$A$5:$L$151,8,FALSE)),0,VLOOKUP($A114,'2019 MAEP summary'!$A$5:$L$151,8,FALSE))</f>
        <v>5088.9596378572542</v>
      </c>
      <c r="E114" s="131">
        <f>C114-D114</f>
        <v>445.24410388344768</v>
      </c>
      <c r="G114" s="103">
        <f>IF(ISNA(VLOOKUP($A114,'2022 MAEP summary '!$A$5:$Q$150,16,FALSE)),0,VLOOKUP($A114,'2022 MAEP summary '!$A$5:$Q$150,16,FALSE))</f>
        <v>4618.5537650028464</v>
      </c>
      <c r="H114" s="103">
        <f>IF(ISNA(VLOOKUP($A114,'2019 MAEP summary'!$A$5:$L$151,11,FALSE)),0,VLOOKUP($A114,'2019 MAEP summary'!$A$5:$L$151,11,FALSE))</f>
        <v>4229.8977526857961</v>
      </c>
      <c r="I114" s="131">
        <f>G114-H114</f>
        <v>388.65601231705023</v>
      </c>
      <c r="L114" s="123">
        <f>IF(ISNA(VLOOKUP($A114,'FY22 MAEP ADA Amount Only'!$A$5:$Q$150,11,FALSE)),0,VLOOKUP($A114,'FY22 MAEP ADA Amount Only'!$A$5:$Q$150,11,FALSE))</f>
        <v>5534.2037417407018</v>
      </c>
      <c r="M114" s="123">
        <f>IF(ISNA(VLOOKUP($A114,'FY19 MAEP ADA Amount Only'!$A$5:$L$151,8,FALSE)),0,VLOOKUP($A114,'FY19 MAEP ADA Amount Only'!$A$5:$L$151,8,FALSE))</f>
        <v>5088.9596378572542</v>
      </c>
      <c r="N114" s="134">
        <f t="shared" si="2"/>
        <v>445.24410388344768</v>
      </c>
      <c r="P114" s="123">
        <f>IF(ISNA(VLOOKUP($A114,'FY22 MAEP ADA Amount Only'!$A$5:$Q$150,16,FALSE)),0,VLOOKUP($A114,'FY22 MAEP ADA Amount Only'!$A$5:$Q$150,16,FALSE))</f>
        <v>4618.5537650028464</v>
      </c>
      <c r="Q114" s="123">
        <f>IF(ISNA(VLOOKUP($A114,'FY19 MAEP ADA Amount Only'!$A$5:$L$151,11,FALSE)),0,VLOOKUP($A114,'FY19 MAEP ADA Amount Only'!$A$5:$L$151,11,FALSE))</f>
        <v>4229.8977526857961</v>
      </c>
      <c r="R114" s="134">
        <f t="shared" si="3"/>
        <v>388.65601231705023</v>
      </c>
      <c r="S114" s="136"/>
    </row>
    <row r="115" spans="1:19" s="118" customFormat="1">
      <c r="A115" s="115">
        <v>6000</v>
      </c>
      <c r="B115" s="116" t="s">
        <v>120</v>
      </c>
      <c r="C115" s="117">
        <f>IF(ISNA(VLOOKUP($A115,'2022 MAEP summary '!$A$5:$Q$150,11,FALSE)),0,VLOOKUP($A115,'2022 MAEP summary '!$A$5:$Q$150,11,FALSE))</f>
        <v>5525.9255700613267</v>
      </c>
      <c r="D115" s="117">
        <f>IF(ISNA(VLOOKUP($A115,'2019 MAEP summary'!$A$5:$L$151,8,FALSE)),0,VLOOKUP($A115,'2019 MAEP summary'!$A$5:$L$151,8,FALSE))</f>
        <v>5255.1754324014037</v>
      </c>
      <c r="E115" s="133">
        <f>C115-D115</f>
        <v>270.75013765992298</v>
      </c>
      <c r="G115" s="117">
        <f>IF(ISNA(VLOOKUP($A115,'2022 MAEP summary '!$A$5:$Q$150,16,FALSE)),0,VLOOKUP($A115,'2022 MAEP summary '!$A$5:$Q$150,16,FALSE))</f>
        <v>4082.4915492008922</v>
      </c>
      <c r="H115" s="117">
        <f>IF(ISNA(VLOOKUP($A115,'2019 MAEP summary'!$A$5:$L$151,11,FALSE)),0,VLOOKUP($A115,'2019 MAEP summary'!$A$5:$L$151,11,FALSE))</f>
        <v>3836.2782617060234</v>
      </c>
      <c r="I115" s="133">
        <f>G115-H115</f>
        <v>246.21328749486884</v>
      </c>
      <c r="J115" s="138" t="s">
        <v>190</v>
      </c>
      <c r="L115" s="117">
        <f>IF(ISNA(VLOOKUP($A115,'FY22 MAEP ADA Amount Only'!$A$5:$Q$150,11,FALSE)),0,VLOOKUP($A115,'FY22 MAEP ADA Amount Only'!$A$5:$Q$150,11,FALSE))</f>
        <v>5525.9255700613267</v>
      </c>
      <c r="M115" s="117">
        <f>IF(ISNA(VLOOKUP($A115,'FY19 MAEP ADA Amount Only'!$A$5:$L$151,8,FALSE)),0,VLOOKUP($A115,'FY19 MAEP ADA Amount Only'!$A$5:$L$151,8,FALSE))</f>
        <v>5255.1754324014037</v>
      </c>
      <c r="N115" s="133">
        <f t="shared" si="2"/>
        <v>270.75013765992298</v>
      </c>
      <c r="P115" s="117">
        <f>IF(ISNA(VLOOKUP($A115,'FY22 MAEP ADA Amount Only'!$A$5:$Q$150,16,FALSE)),0,VLOOKUP($A115,'FY22 MAEP ADA Amount Only'!$A$5:$Q$150,16,FALSE))</f>
        <v>4082.4915492008922</v>
      </c>
      <c r="Q115" s="117">
        <f>IF(ISNA(VLOOKUP($A115,'FY19 MAEP ADA Amount Only'!$A$5:$L$151,11,FALSE)),0,VLOOKUP($A115,'FY19 MAEP ADA Amount Only'!$A$5:$L$151,11,FALSE))</f>
        <v>3836.2782617060234</v>
      </c>
      <c r="R115" s="133">
        <f t="shared" si="3"/>
        <v>246.21328749486884</v>
      </c>
      <c r="S115" s="138" t="s">
        <v>190</v>
      </c>
    </row>
    <row r="116" spans="1:19">
      <c r="A116" s="9">
        <v>6100</v>
      </c>
      <c r="B116" s="21" t="s">
        <v>121</v>
      </c>
      <c r="C116" s="103">
        <f>IF(ISNA(VLOOKUP($A116,'2022 MAEP summary '!$A$5:$Q$150,11,FALSE)),0,VLOOKUP($A116,'2022 MAEP summary '!$A$5:$Q$150,11,FALSE))</f>
        <v>5524.5248764185117</v>
      </c>
      <c r="D116" s="103">
        <f>IF(ISNA(VLOOKUP($A116,'2019 MAEP summary'!$A$5:$L$151,8,FALSE)),0,VLOOKUP($A116,'2019 MAEP summary'!$A$5:$L$151,8,FALSE))</f>
        <v>5079.7061821587322</v>
      </c>
      <c r="E116" s="131">
        <f>C116-D116</f>
        <v>444.81869425977948</v>
      </c>
      <c r="G116" s="103">
        <f>IF(ISNA(VLOOKUP($A116,'2022 MAEP summary '!$A$5:$Q$150,16,FALSE)),0,VLOOKUP($A116,'2022 MAEP summary '!$A$5:$Q$150,16,FALSE))</f>
        <v>4082.077287495189</v>
      </c>
      <c r="H116" s="103">
        <f>IF(ISNA(VLOOKUP($A116,'2019 MAEP summary'!$A$5:$L$151,11,FALSE)),0,VLOOKUP($A116,'2019 MAEP summary'!$A$5:$L$151,11,FALSE))</f>
        <v>3708.1855104526016</v>
      </c>
      <c r="I116" s="131">
        <f>G116-H116</f>
        <v>373.89177704258736</v>
      </c>
      <c r="L116" s="123">
        <f>IF(ISNA(VLOOKUP($A116,'FY22 MAEP ADA Amount Only'!$A$5:$Q$150,11,FALSE)),0,VLOOKUP($A116,'FY22 MAEP ADA Amount Only'!$A$5:$Q$150,11,FALSE))</f>
        <v>5524.5248764185117</v>
      </c>
      <c r="M116" s="123">
        <f>IF(ISNA(VLOOKUP($A116,'FY19 MAEP ADA Amount Only'!$A$5:$L$151,8,FALSE)),0,VLOOKUP($A116,'FY19 MAEP ADA Amount Only'!$A$5:$L$151,8,FALSE))</f>
        <v>5079.7061821587322</v>
      </c>
      <c r="N116" s="134">
        <f t="shared" si="2"/>
        <v>444.81869425977948</v>
      </c>
      <c r="P116" s="123">
        <f>IF(ISNA(VLOOKUP($A116,'FY22 MAEP ADA Amount Only'!$A$5:$Q$150,16,FALSE)),0,VLOOKUP($A116,'FY22 MAEP ADA Amount Only'!$A$5:$Q$150,16,FALSE))</f>
        <v>4082.077287495189</v>
      </c>
      <c r="Q116" s="123">
        <f>IF(ISNA(VLOOKUP($A116,'FY19 MAEP ADA Amount Only'!$A$5:$L$151,11,FALSE)),0,VLOOKUP($A116,'FY19 MAEP ADA Amount Only'!$A$5:$L$151,11,FALSE))</f>
        <v>3708.1855104526016</v>
      </c>
      <c r="R116" s="134">
        <f t="shared" si="3"/>
        <v>373.89177704258736</v>
      </c>
      <c r="S116" s="136"/>
    </row>
    <row r="117" spans="1:19">
      <c r="A117" s="7">
        <v>6120</v>
      </c>
      <c r="B117" s="85" t="s">
        <v>122</v>
      </c>
      <c r="C117" s="103">
        <f>IF(ISNA(VLOOKUP($A117,'2022 MAEP summary '!$A$5:$Q$150,11,FALSE)),0,VLOOKUP($A117,'2022 MAEP summary '!$A$5:$Q$150,11,FALSE))</f>
        <v>5518.5015778010875</v>
      </c>
      <c r="D117" s="103">
        <f>IF(ISNA(VLOOKUP($A117,'2019 MAEP summary'!$A$5:$L$151,8,FALSE)),0,VLOOKUP($A117,'2019 MAEP summary'!$A$5:$L$151,8,FALSE))</f>
        <v>5133.8420887110415</v>
      </c>
      <c r="E117" s="131">
        <f>C117-D117</f>
        <v>384.65948909004601</v>
      </c>
      <c r="G117" s="103">
        <f>IF(ISNA(VLOOKUP($A117,'2022 MAEP summary '!$A$5:$Q$150,16,FALSE)),0,VLOOKUP($A117,'2022 MAEP summary '!$A$5:$Q$150,16,FALSE))</f>
        <v>4237.5788753345132</v>
      </c>
      <c r="H117" s="103">
        <f>IF(ISNA(VLOOKUP($A117,'2019 MAEP summary'!$A$5:$L$151,11,FALSE)),0,VLOOKUP($A117,'2019 MAEP summary'!$A$5:$L$151,11,FALSE))</f>
        <v>3835.2635842047825</v>
      </c>
      <c r="I117" s="131">
        <f>G117-H117</f>
        <v>402.31529112973067</v>
      </c>
      <c r="L117" s="123">
        <f>IF(ISNA(VLOOKUP($A117,'FY22 MAEP ADA Amount Only'!$A$5:$Q$150,11,FALSE)),0,VLOOKUP($A117,'FY22 MAEP ADA Amount Only'!$A$5:$Q$150,11,FALSE))</f>
        <v>5518.5015778010875</v>
      </c>
      <c r="M117" s="123">
        <f>IF(ISNA(VLOOKUP($A117,'FY19 MAEP ADA Amount Only'!$A$5:$L$151,8,FALSE)),0,VLOOKUP($A117,'FY19 MAEP ADA Amount Only'!$A$5:$L$151,8,FALSE))</f>
        <v>5133.8420887110415</v>
      </c>
      <c r="N117" s="134">
        <f t="shared" si="2"/>
        <v>384.65948909004601</v>
      </c>
      <c r="P117" s="123">
        <f>IF(ISNA(VLOOKUP($A117,'FY22 MAEP ADA Amount Only'!$A$5:$Q$150,16,FALSE)),0,VLOOKUP($A117,'FY22 MAEP ADA Amount Only'!$A$5:$Q$150,16,FALSE))</f>
        <v>4237.5788753345132</v>
      </c>
      <c r="Q117" s="123">
        <f>IF(ISNA(VLOOKUP($A117,'FY19 MAEP ADA Amount Only'!$A$5:$L$151,11,FALSE)),0,VLOOKUP($A117,'FY19 MAEP ADA Amount Only'!$A$5:$L$151,11,FALSE))</f>
        <v>3835.2635842047825</v>
      </c>
      <c r="R117" s="134">
        <f t="shared" si="3"/>
        <v>402.31529112973067</v>
      </c>
      <c r="S117" s="136"/>
    </row>
    <row r="118" spans="1:19" s="125" customFormat="1">
      <c r="A118" s="56">
        <v>6200</v>
      </c>
      <c r="B118" s="70" t="s">
        <v>123</v>
      </c>
      <c r="C118" s="123">
        <f>IF(ISNA(VLOOKUP($A118,'2022 MAEP summary '!$A$5:$Q$150,11,FALSE)),0,VLOOKUP($A118,'2022 MAEP summary '!$A$5:$Q$150,11,FALSE))</f>
        <v>5525.2957999753671</v>
      </c>
      <c r="D118" s="123">
        <f>IF(ISNA(VLOOKUP($A118,'2019 MAEP summary'!$A$5:$L$151,8,FALSE)),0,VLOOKUP($A118,'2019 MAEP summary'!$A$5:$L$151,8,FALSE))</f>
        <v>5253.6066690219041</v>
      </c>
      <c r="E118" s="134">
        <f>C118-D118</f>
        <v>271.68913095346306</v>
      </c>
      <c r="G118" s="123">
        <f>IF(ISNA(VLOOKUP($A118,'2022 MAEP summary '!$A$5:$Q$150,16,FALSE)),0,VLOOKUP($A118,'2022 MAEP summary '!$A$5:$Q$150,16,FALSE))</f>
        <v>4806.0603090692612</v>
      </c>
      <c r="H118" s="123">
        <f>IF(ISNA(VLOOKUP($A118,'2019 MAEP summary'!$A$5:$L$151,11,FALSE)),0,VLOOKUP($A118,'2019 MAEP summary'!$A$5:$L$151,11,FALSE))</f>
        <v>4624.8219805772633</v>
      </c>
      <c r="I118" s="134">
        <f>G118-H118</f>
        <v>181.23832849199789</v>
      </c>
      <c r="J118" s="139"/>
      <c r="L118" s="123">
        <f>IF(ISNA(VLOOKUP($A118,'FY22 MAEP ADA Amount Only'!$A$5:$Q$150,11,FALSE)),0,VLOOKUP($A118,'FY22 MAEP ADA Amount Only'!$A$5:$Q$150,11,FALSE))</f>
        <v>5525.2957999753671</v>
      </c>
      <c r="M118" s="123">
        <f>IF(ISNA(VLOOKUP($A118,'FY19 MAEP ADA Amount Only'!$A$5:$L$151,8,FALSE)),0,VLOOKUP($A118,'FY19 MAEP ADA Amount Only'!$A$5:$L$151,8,FALSE))</f>
        <v>5253.6066690219041</v>
      </c>
      <c r="N118" s="134">
        <f t="shared" si="2"/>
        <v>271.68913095346306</v>
      </c>
      <c r="P118" s="123">
        <f>IF(ISNA(VLOOKUP($A118,'FY22 MAEP ADA Amount Only'!$A$5:$Q$150,16,FALSE)),0,VLOOKUP($A118,'FY22 MAEP ADA Amount Only'!$A$5:$Q$150,16,FALSE))</f>
        <v>4806.0603090692612</v>
      </c>
      <c r="Q118" s="123">
        <f>IF(ISNA(VLOOKUP($A118,'FY19 MAEP ADA Amount Only'!$A$5:$L$151,11,FALSE)),0,VLOOKUP($A118,'FY19 MAEP ADA Amount Only'!$A$5:$L$151,11,FALSE))</f>
        <v>4624.8219805772633</v>
      </c>
      <c r="R118" s="134">
        <f t="shared" si="3"/>
        <v>181.23832849199789</v>
      </c>
      <c r="S118" s="139"/>
    </row>
    <row r="119" spans="1:19" s="125" customFormat="1">
      <c r="A119" s="56">
        <v>6220</v>
      </c>
      <c r="B119" s="70" t="s">
        <v>124</v>
      </c>
      <c r="C119" s="123">
        <f>IF(ISNA(VLOOKUP($A119,'2022 MAEP summary '!$A$5:$Q$150,11,FALSE)),0,VLOOKUP($A119,'2022 MAEP summary '!$A$5:$Q$150,11,FALSE))</f>
        <v>5521.7965084194557</v>
      </c>
      <c r="D119" s="123">
        <f>IF(ISNA(VLOOKUP($A119,'2019 MAEP summary'!$A$5:$L$151,8,FALSE)),0,VLOOKUP($A119,'2019 MAEP summary'!$A$5:$L$151,8,FALSE))</f>
        <v>5258.8245439429775</v>
      </c>
      <c r="E119" s="134">
        <f>C119-D119</f>
        <v>262.97196447647821</v>
      </c>
      <c r="G119" s="123">
        <f>IF(ISNA(VLOOKUP($A119,'2022 MAEP summary '!$A$5:$Q$150,16,FALSE)),0,VLOOKUP($A119,'2022 MAEP summary '!$A$5:$Q$150,16,FALSE))</f>
        <v>4100.400122718871</v>
      </c>
      <c r="H119" s="123">
        <f>IF(ISNA(VLOOKUP($A119,'2019 MAEP summary'!$A$5:$L$151,11,FALSE)),0,VLOOKUP($A119,'2019 MAEP summary'!$A$5:$L$151,11,FALSE))</f>
        <v>3839.4398995740512</v>
      </c>
      <c r="I119" s="134">
        <f>G119-H119</f>
        <v>260.96022314481979</v>
      </c>
      <c r="J119" s="139"/>
      <c r="L119" s="123">
        <f>IF(ISNA(VLOOKUP($A119,'FY22 MAEP ADA Amount Only'!$A$5:$Q$150,11,FALSE)),0,VLOOKUP($A119,'FY22 MAEP ADA Amount Only'!$A$5:$Q$150,11,FALSE))</f>
        <v>5521.7965084194557</v>
      </c>
      <c r="M119" s="123">
        <f>IF(ISNA(VLOOKUP($A119,'FY19 MAEP ADA Amount Only'!$A$5:$L$151,8,FALSE)),0,VLOOKUP($A119,'FY19 MAEP ADA Amount Only'!$A$5:$L$151,8,FALSE))</f>
        <v>5258.8245439429775</v>
      </c>
      <c r="N119" s="134">
        <f t="shared" si="2"/>
        <v>262.97196447647821</v>
      </c>
      <c r="P119" s="123">
        <f>IF(ISNA(VLOOKUP($A119,'FY22 MAEP ADA Amount Only'!$A$5:$Q$150,16,FALSE)),0,VLOOKUP($A119,'FY22 MAEP ADA Amount Only'!$A$5:$Q$150,16,FALSE))</f>
        <v>4100.400122718871</v>
      </c>
      <c r="Q119" s="123">
        <f>IF(ISNA(VLOOKUP($A119,'FY19 MAEP ADA Amount Only'!$A$5:$L$151,11,FALSE)),0,VLOOKUP($A119,'FY19 MAEP ADA Amount Only'!$A$5:$L$151,11,FALSE))</f>
        <v>3839.4398995740512</v>
      </c>
      <c r="R119" s="134">
        <f t="shared" si="3"/>
        <v>260.96022314481979</v>
      </c>
      <c r="S119" s="139"/>
    </row>
    <row r="120" spans="1:19" s="118" customFormat="1" ht="12" customHeight="1">
      <c r="A120" s="119">
        <v>6312</v>
      </c>
      <c r="B120" s="121" t="s">
        <v>125</v>
      </c>
      <c r="C120" s="117">
        <f>IF(ISNA(VLOOKUP($A120,'2022 MAEP summary '!$A$5:$Q$150,11,FALSE)),0,VLOOKUP($A120,'2022 MAEP summary '!$A$5:$Q$150,11,FALSE))</f>
        <v>5514.4329981096407</v>
      </c>
      <c r="D120" s="117">
        <f>IF(ISNA(VLOOKUP($A120,'2019 MAEP summary'!$A$5:$L$151,8,FALSE)),0,VLOOKUP($A120,'2019 MAEP summary'!$A$5:$L$151,8,FALSE))</f>
        <v>5256.3024883813232</v>
      </c>
      <c r="E120" s="133">
        <f>C120-D120</f>
        <v>258.13050972831752</v>
      </c>
      <c r="G120" s="117">
        <f>IF(ISNA(VLOOKUP($A120,'2022 MAEP summary '!$A$5:$Q$150,16,FALSE)),0,VLOOKUP($A120,'2022 MAEP summary '!$A$5:$Q$150,16,FALSE))</f>
        <v>4152.0891227279344</v>
      </c>
      <c r="H120" s="117">
        <f>IF(ISNA(VLOOKUP($A120,'2019 MAEP summary'!$A$5:$L$151,11,FALSE)),0,VLOOKUP($A120,'2019 MAEP summary'!$A$5:$L$151,11,FALSE))</f>
        <v>3837.1010129693877</v>
      </c>
      <c r="I120" s="133">
        <f>G120-H120</f>
        <v>314.98810975854667</v>
      </c>
      <c r="J120" s="138" t="s">
        <v>190</v>
      </c>
      <c r="L120" s="117">
        <f>IF(ISNA(VLOOKUP($A120,'FY22 MAEP ADA Amount Only'!$A$5:$Q$150,11,FALSE)),0,VLOOKUP($A120,'FY22 MAEP ADA Amount Only'!$A$5:$Q$150,11,FALSE))</f>
        <v>5514.4329981096407</v>
      </c>
      <c r="M120" s="117">
        <f>IF(ISNA(VLOOKUP($A120,'FY19 MAEP ADA Amount Only'!$A$5:$L$151,8,FALSE)),0,VLOOKUP($A120,'FY19 MAEP ADA Amount Only'!$A$5:$L$151,8,FALSE))</f>
        <v>5256.3024883813232</v>
      </c>
      <c r="N120" s="133">
        <f t="shared" si="2"/>
        <v>258.13050972831752</v>
      </c>
      <c r="P120" s="117">
        <f>IF(ISNA(VLOOKUP($A120,'FY22 MAEP ADA Amount Only'!$A$5:$Q$150,16,FALSE)),0,VLOOKUP($A120,'FY22 MAEP ADA Amount Only'!$A$5:$Q$150,16,FALSE))</f>
        <v>4152.0891227279344</v>
      </c>
      <c r="Q120" s="117">
        <f>IF(ISNA(VLOOKUP($A120,'FY19 MAEP ADA Amount Only'!$A$5:$L$151,11,FALSE)),0,VLOOKUP($A120,'FY19 MAEP ADA Amount Only'!$A$5:$L$151,11,FALSE))</f>
        <v>3837.1010129693877</v>
      </c>
      <c r="R120" s="133">
        <f t="shared" si="3"/>
        <v>314.98810975854667</v>
      </c>
      <c r="S120" s="138" t="s">
        <v>190</v>
      </c>
    </row>
    <row r="121" spans="1:19" s="125" customFormat="1">
      <c r="A121" s="56">
        <v>6400</v>
      </c>
      <c r="B121" s="70" t="s">
        <v>126</v>
      </c>
      <c r="C121" s="123">
        <f>IF(ISNA(VLOOKUP($A121,'2022 MAEP summary '!$A$5:$Q$150,11,FALSE)),0,VLOOKUP($A121,'2022 MAEP summary '!$A$5:$Q$150,11,FALSE))</f>
        <v>5507.6331646080725</v>
      </c>
      <c r="D121" s="123">
        <f>IF(ISNA(VLOOKUP($A121,'2019 MAEP summary'!$A$5:$L$151,8,FALSE)),0,VLOOKUP($A121,'2019 MAEP summary'!$A$5:$L$151,8,FALSE))</f>
        <v>5186.5324501086516</v>
      </c>
      <c r="E121" s="134">
        <f>C121-D121</f>
        <v>321.10071449942097</v>
      </c>
      <c r="G121" s="123">
        <f>IF(ISNA(VLOOKUP($A121,'2022 MAEP summary '!$A$5:$Q$150,16,FALSE)),0,VLOOKUP($A121,'2022 MAEP summary '!$A$5:$Q$150,16,FALSE))</f>
        <v>4023.0541865949681</v>
      </c>
      <c r="H121" s="123">
        <f>IF(ISNA(VLOOKUP($A121,'2019 MAEP summary'!$A$5:$L$151,11,FALSE)),0,VLOOKUP($A121,'2019 MAEP summary'!$A$5:$L$151,11,FALSE))</f>
        <v>3786.1687203852703</v>
      </c>
      <c r="I121" s="134">
        <f>G121-H121</f>
        <v>236.88546620969782</v>
      </c>
      <c r="J121" s="139"/>
      <c r="L121" s="123">
        <f>IF(ISNA(VLOOKUP($A121,'FY22 MAEP ADA Amount Only'!$A$5:$Q$150,11,FALSE)),0,VLOOKUP($A121,'FY22 MAEP ADA Amount Only'!$A$5:$Q$150,11,FALSE))</f>
        <v>5507.6331646080725</v>
      </c>
      <c r="M121" s="123">
        <f>IF(ISNA(VLOOKUP($A121,'FY19 MAEP ADA Amount Only'!$A$5:$L$151,8,FALSE)),0,VLOOKUP($A121,'FY19 MAEP ADA Amount Only'!$A$5:$L$151,8,FALSE))</f>
        <v>5186.5324501086516</v>
      </c>
      <c r="N121" s="134">
        <f t="shared" si="2"/>
        <v>321.10071449942097</v>
      </c>
      <c r="P121" s="123">
        <f>IF(ISNA(VLOOKUP($A121,'FY22 MAEP ADA Amount Only'!$A$5:$Q$150,16,FALSE)),0,VLOOKUP($A121,'FY22 MAEP ADA Amount Only'!$A$5:$Q$150,16,FALSE))</f>
        <v>4023.0541865949681</v>
      </c>
      <c r="Q121" s="123">
        <f>IF(ISNA(VLOOKUP($A121,'FY19 MAEP ADA Amount Only'!$A$5:$L$151,11,FALSE)),0,VLOOKUP($A121,'FY19 MAEP ADA Amount Only'!$A$5:$L$151,11,FALSE))</f>
        <v>3786.1687203852703</v>
      </c>
      <c r="R121" s="134">
        <f t="shared" si="3"/>
        <v>236.88546620969782</v>
      </c>
      <c r="S121" s="139"/>
    </row>
    <row r="122" spans="1:19" s="125" customFormat="1">
      <c r="A122" s="56">
        <v>6500</v>
      </c>
      <c r="B122" s="70" t="s">
        <v>127</v>
      </c>
      <c r="C122" s="123">
        <f>IF(ISNA(VLOOKUP($A122,'2022 MAEP summary '!$A$5:$Q$150,11,FALSE)),0,VLOOKUP($A122,'2022 MAEP summary '!$A$5:$Q$150,11,FALSE))</f>
        <v>5515.2558298081776</v>
      </c>
      <c r="D122" s="123">
        <f>IF(ISNA(VLOOKUP($A122,'2019 MAEP summary'!$A$5:$L$151,8,FALSE)),0,VLOOKUP($A122,'2019 MAEP summary'!$A$5:$L$151,8,FALSE))</f>
        <v>5139.5033990211596</v>
      </c>
      <c r="E122" s="134">
        <f>C122-D122</f>
        <v>375.75243078701806</v>
      </c>
      <c r="G122" s="123">
        <f>IF(ISNA(VLOOKUP($A122,'2022 MAEP summary '!$A$5:$Q$150,16,FALSE)),0,VLOOKUP($A122,'2022 MAEP summary '!$A$5:$Q$150,16,FALSE))</f>
        <v>4108.7801816133288</v>
      </c>
      <c r="H122" s="123">
        <f>IF(ISNA(VLOOKUP($A122,'2019 MAEP summary'!$A$5:$L$151,11,FALSE)),0,VLOOKUP($A122,'2019 MAEP summary'!$A$5:$L$151,11,FALSE))</f>
        <v>3751.8375981883196</v>
      </c>
      <c r="I122" s="134">
        <f>G122-H122</f>
        <v>356.94258342500916</v>
      </c>
      <c r="J122" s="139"/>
      <c r="L122" s="123">
        <f>IF(ISNA(VLOOKUP($A122,'FY22 MAEP ADA Amount Only'!$A$5:$Q$150,11,FALSE)),0,VLOOKUP($A122,'FY22 MAEP ADA Amount Only'!$A$5:$Q$150,11,FALSE))</f>
        <v>5515.2558298081776</v>
      </c>
      <c r="M122" s="123">
        <f>IF(ISNA(VLOOKUP($A122,'FY19 MAEP ADA Amount Only'!$A$5:$L$151,8,FALSE)),0,VLOOKUP($A122,'FY19 MAEP ADA Amount Only'!$A$5:$L$151,8,FALSE))</f>
        <v>5139.5033990211596</v>
      </c>
      <c r="N122" s="134">
        <f t="shared" si="2"/>
        <v>375.75243078701806</v>
      </c>
      <c r="P122" s="123">
        <f>IF(ISNA(VLOOKUP($A122,'FY22 MAEP ADA Amount Only'!$A$5:$Q$150,16,FALSE)),0,VLOOKUP($A122,'FY22 MAEP ADA Amount Only'!$A$5:$Q$150,16,FALSE))</f>
        <v>4108.7801816133288</v>
      </c>
      <c r="Q122" s="123">
        <f>IF(ISNA(VLOOKUP($A122,'FY19 MAEP ADA Amount Only'!$A$5:$L$151,11,FALSE)),0,VLOOKUP($A122,'FY19 MAEP ADA Amount Only'!$A$5:$L$151,11,FALSE))</f>
        <v>3751.8375981883196</v>
      </c>
      <c r="R122" s="134">
        <f t="shared" si="3"/>
        <v>356.94258342500916</v>
      </c>
      <c r="S122" s="139"/>
    </row>
    <row r="123" spans="1:19" s="125" customFormat="1">
      <c r="A123" s="56">
        <v>6600</v>
      </c>
      <c r="B123" s="70" t="s">
        <v>128</v>
      </c>
      <c r="C123" s="123">
        <f>IF(ISNA(VLOOKUP($A123,'2022 MAEP summary '!$A$5:$Q$150,11,FALSE)),0,VLOOKUP($A123,'2022 MAEP summary '!$A$5:$Q$150,11,FALSE))</f>
        <v>5513.6086184235683</v>
      </c>
      <c r="D123" s="123">
        <f>IF(ISNA(VLOOKUP($A123,'2019 MAEP summary'!$A$5:$L$151,8,FALSE)),0,VLOOKUP($A123,'2019 MAEP summary'!$A$5:$L$151,8,FALSE))</f>
        <v>5137.3882869553927</v>
      </c>
      <c r="E123" s="134">
        <f>C123-D123</f>
        <v>376.22033146817557</v>
      </c>
      <c r="G123" s="123">
        <f>IF(ISNA(VLOOKUP($A123,'2022 MAEP summary '!$A$5:$Q$150,16,FALSE)),0,VLOOKUP($A123,'2022 MAEP summary '!$A$5:$Q$150,16,FALSE))</f>
        <v>4361.7864607378779</v>
      </c>
      <c r="H123" s="123">
        <f>IF(ISNA(VLOOKUP($A123,'2019 MAEP summary'!$A$5:$L$151,11,FALSE)),0,VLOOKUP($A123,'2019 MAEP summary'!$A$5:$L$151,11,FALSE))</f>
        <v>4072.8804632907049</v>
      </c>
      <c r="I123" s="134">
        <f>G123-H123</f>
        <v>288.90599744717292</v>
      </c>
      <c r="J123" s="139"/>
      <c r="L123" s="123">
        <f>IF(ISNA(VLOOKUP($A123,'FY22 MAEP ADA Amount Only'!$A$5:$Q$150,11,FALSE)),0,VLOOKUP($A123,'FY22 MAEP ADA Amount Only'!$A$5:$Q$150,11,FALSE))</f>
        <v>5513.6086184235683</v>
      </c>
      <c r="M123" s="123">
        <f>IF(ISNA(VLOOKUP($A123,'FY19 MAEP ADA Amount Only'!$A$5:$L$151,8,FALSE)),0,VLOOKUP($A123,'FY19 MAEP ADA Amount Only'!$A$5:$L$151,8,FALSE))</f>
        <v>5137.3882869553927</v>
      </c>
      <c r="N123" s="134">
        <f t="shared" si="2"/>
        <v>376.22033146817557</v>
      </c>
      <c r="P123" s="123">
        <f>IF(ISNA(VLOOKUP($A123,'FY22 MAEP ADA Amount Only'!$A$5:$Q$150,16,FALSE)),0,VLOOKUP($A123,'FY22 MAEP ADA Amount Only'!$A$5:$Q$150,16,FALSE))</f>
        <v>4361.7864607378779</v>
      </c>
      <c r="Q123" s="123">
        <f>IF(ISNA(VLOOKUP($A123,'FY19 MAEP ADA Amount Only'!$A$5:$L$151,11,FALSE)),0,VLOOKUP($A123,'FY19 MAEP ADA Amount Only'!$A$5:$L$151,11,FALSE))</f>
        <v>4072.8804632907049</v>
      </c>
      <c r="R123" s="134">
        <f t="shared" si="3"/>
        <v>288.90599744717292</v>
      </c>
      <c r="S123" s="139"/>
    </row>
    <row r="124" spans="1:19" s="118" customFormat="1">
      <c r="A124" s="119">
        <v>6711</v>
      </c>
      <c r="B124" s="121" t="s">
        <v>129</v>
      </c>
      <c r="C124" s="117">
        <f>IF(ISNA(VLOOKUP($A124,'2022 MAEP summary '!$A$5:$Q$150,11,FALSE)),0,VLOOKUP($A124,'2022 MAEP summary '!$A$5:$Q$150,11,FALSE))</f>
        <v>5520.6035882016322</v>
      </c>
      <c r="D124" s="117">
        <f>IF(ISNA(VLOOKUP($A124,'2019 MAEP summary'!$A$5:$L$151,8,FALSE)),0,VLOOKUP($A124,'2019 MAEP summary'!$A$5:$L$151,8,FALSE))</f>
        <v>5255.0952922266279</v>
      </c>
      <c r="E124" s="133">
        <f>C124-D124</f>
        <v>265.50829597500433</v>
      </c>
      <c r="G124" s="117">
        <f>IF(ISNA(VLOOKUP($A124,'2022 MAEP summary '!$A$5:$Q$150,16,FALSE)),0,VLOOKUP($A124,'2022 MAEP summary '!$A$5:$Q$150,16,FALSE))</f>
        <v>4118.8804219245585</v>
      </c>
      <c r="H124" s="117">
        <f>IF(ISNA(VLOOKUP($A124,'2019 MAEP summary'!$A$5:$L$151,11,FALSE)),0,VLOOKUP($A124,'2019 MAEP summary'!$A$5:$L$151,11,FALSE))</f>
        <v>3957.3648519270009</v>
      </c>
      <c r="I124" s="133">
        <f>G124-H124</f>
        <v>161.51556999755758</v>
      </c>
      <c r="J124" s="138" t="s">
        <v>190</v>
      </c>
      <c r="L124" s="117">
        <f>IF(ISNA(VLOOKUP($A124,'FY22 MAEP ADA Amount Only'!$A$5:$Q$150,11,FALSE)),0,VLOOKUP($A124,'FY22 MAEP ADA Amount Only'!$A$5:$Q$150,11,FALSE))</f>
        <v>5520.6035882016322</v>
      </c>
      <c r="M124" s="117">
        <f>IF(ISNA(VLOOKUP($A124,'FY19 MAEP ADA Amount Only'!$A$5:$L$151,8,FALSE)),0,VLOOKUP($A124,'FY19 MAEP ADA Amount Only'!$A$5:$L$151,8,FALSE))</f>
        <v>5255.0952922266279</v>
      </c>
      <c r="N124" s="133">
        <f t="shared" si="2"/>
        <v>265.50829597500433</v>
      </c>
      <c r="P124" s="117">
        <f>IF(ISNA(VLOOKUP($A124,'FY22 MAEP ADA Amount Only'!$A$5:$Q$150,16,FALSE)),0,VLOOKUP($A124,'FY22 MAEP ADA Amount Only'!$A$5:$Q$150,16,FALSE))</f>
        <v>4118.8804219245585</v>
      </c>
      <c r="Q124" s="117">
        <f>IF(ISNA(VLOOKUP($A124,'FY19 MAEP ADA Amount Only'!$A$5:$L$151,11,FALSE)),0,VLOOKUP($A124,'FY19 MAEP ADA Amount Only'!$A$5:$L$151,11,FALSE))</f>
        <v>3957.3648519270009</v>
      </c>
      <c r="R124" s="133">
        <f t="shared" si="3"/>
        <v>161.51556999755758</v>
      </c>
      <c r="S124" s="138" t="s">
        <v>190</v>
      </c>
    </row>
    <row r="125" spans="1:19" s="118" customFormat="1">
      <c r="A125" s="119">
        <v>6811</v>
      </c>
      <c r="B125" s="121" t="s">
        <v>130</v>
      </c>
      <c r="C125" s="117">
        <f>IF(ISNA(VLOOKUP($A125,'2022 MAEP summary '!$A$5:$Q$150,11,FALSE)),0,VLOOKUP($A125,'2022 MAEP summary '!$A$5:$Q$150,11,FALSE))</f>
        <v>5530.2881169672219</v>
      </c>
      <c r="D125" s="117">
        <f>IF(ISNA(VLOOKUP($A125,'2019 MAEP summary'!$A$5:$L$151,8,FALSE)),0,VLOOKUP($A125,'2019 MAEP summary'!$A$5:$L$151,8,FALSE))</f>
        <v>5231.1889977078963</v>
      </c>
      <c r="E125" s="133">
        <f>C125-D125</f>
        <v>299.09911925932556</v>
      </c>
      <c r="G125" s="117">
        <f>IF(ISNA(VLOOKUP($A125,'2022 MAEP summary '!$A$5:$Q$150,16,FALSE)),0,VLOOKUP($A125,'2022 MAEP summary '!$A$5:$Q$150,16,FALSE))</f>
        <v>4149.3498412540275</v>
      </c>
      <c r="H125" s="117">
        <f>IF(ISNA(VLOOKUP($A125,'2019 MAEP summary'!$A$5:$L$151,11,FALSE)),0,VLOOKUP($A125,'2019 MAEP summary'!$A$5:$L$151,11,FALSE))</f>
        <v>4085.9263584313958</v>
      </c>
      <c r="I125" s="133">
        <f>G125-H125</f>
        <v>63.42348282263174</v>
      </c>
      <c r="J125" s="138" t="s">
        <v>190</v>
      </c>
      <c r="L125" s="117">
        <f>IF(ISNA(VLOOKUP($A125,'FY22 MAEP ADA Amount Only'!$A$5:$Q$150,11,FALSE)),0,VLOOKUP($A125,'FY22 MAEP ADA Amount Only'!$A$5:$Q$150,11,FALSE))</f>
        <v>5530.2881169672219</v>
      </c>
      <c r="M125" s="117">
        <f>IF(ISNA(VLOOKUP($A125,'FY19 MAEP ADA Amount Only'!$A$5:$L$151,8,FALSE)),0,VLOOKUP($A125,'FY19 MAEP ADA Amount Only'!$A$5:$L$151,8,FALSE))</f>
        <v>5231.1889977078963</v>
      </c>
      <c r="N125" s="133">
        <f t="shared" si="2"/>
        <v>299.09911925932556</v>
      </c>
      <c r="P125" s="117">
        <f>IF(ISNA(VLOOKUP($A125,'FY22 MAEP ADA Amount Only'!$A$5:$Q$150,16,FALSE)),0,VLOOKUP($A125,'FY22 MAEP ADA Amount Only'!$A$5:$Q$150,16,FALSE))</f>
        <v>4149.3498412540275</v>
      </c>
      <c r="Q125" s="117">
        <f>IF(ISNA(VLOOKUP($A125,'FY19 MAEP ADA Amount Only'!$A$5:$L$151,11,FALSE)),0,VLOOKUP($A125,'FY19 MAEP ADA Amount Only'!$A$5:$L$151,11,FALSE))</f>
        <v>4085.9263584313958</v>
      </c>
      <c r="R125" s="133">
        <f t="shared" si="3"/>
        <v>63.42348282263174</v>
      </c>
      <c r="S125" s="138" t="s">
        <v>190</v>
      </c>
    </row>
    <row r="126" spans="1:19" s="118" customFormat="1">
      <c r="A126" s="115">
        <v>6812</v>
      </c>
      <c r="B126" s="116" t="s">
        <v>131</v>
      </c>
      <c r="C126" s="117">
        <f>IF(ISNA(VLOOKUP($A126,'2022 MAEP summary '!$A$5:$Q$150,11,FALSE)),0,VLOOKUP($A126,'2022 MAEP summary '!$A$5:$Q$150,11,FALSE))</f>
        <v>5515.8194668844681</v>
      </c>
      <c r="D126" s="117">
        <f>IF(ISNA(VLOOKUP($A126,'2019 MAEP summary'!$A$5:$L$151,8,FALSE)),0,VLOOKUP($A126,'2019 MAEP summary'!$A$5:$L$151,8,FALSE))</f>
        <v>5257.9886565925935</v>
      </c>
      <c r="E126" s="133">
        <f>C126-D126</f>
        <v>257.83081029187451</v>
      </c>
      <c r="G126" s="117">
        <f>IF(ISNA(VLOOKUP($A126,'2022 MAEP summary '!$A$5:$Q$150,16,FALSE)),0,VLOOKUP($A126,'2022 MAEP summary '!$A$5:$Q$150,16,FALSE))</f>
        <v>4061.7460414810421</v>
      </c>
      <c r="H126" s="117">
        <f>IF(ISNA(VLOOKUP($A126,'2019 MAEP summary'!$A$5:$L$151,11,FALSE)),0,VLOOKUP($A126,'2019 MAEP summary'!$A$5:$L$151,11,FALSE))</f>
        <v>3838.3312379259264</v>
      </c>
      <c r="I126" s="133">
        <f>G126-H126</f>
        <v>223.41480355511567</v>
      </c>
      <c r="J126" s="138" t="s">
        <v>190</v>
      </c>
      <c r="L126" s="117">
        <f>IF(ISNA(VLOOKUP($A126,'FY22 MAEP ADA Amount Only'!$A$5:$Q$150,11,FALSE)),0,VLOOKUP($A126,'FY22 MAEP ADA Amount Only'!$A$5:$Q$150,11,FALSE))</f>
        <v>5515.8194668844681</v>
      </c>
      <c r="M126" s="117">
        <f>IF(ISNA(VLOOKUP($A126,'FY19 MAEP ADA Amount Only'!$A$5:$L$151,8,FALSE)),0,VLOOKUP($A126,'FY19 MAEP ADA Amount Only'!$A$5:$L$151,8,FALSE))</f>
        <v>5257.9886565925935</v>
      </c>
      <c r="N126" s="133">
        <f t="shared" si="2"/>
        <v>257.83081029187451</v>
      </c>
      <c r="P126" s="117">
        <f>IF(ISNA(VLOOKUP($A126,'FY22 MAEP ADA Amount Only'!$A$5:$Q$150,16,FALSE)),0,VLOOKUP($A126,'FY22 MAEP ADA Amount Only'!$A$5:$Q$150,16,FALSE))</f>
        <v>4061.7460414810421</v>
      </c>
      <c r="Q126" s="117">
        <f>IF(ISNA(VLOOKUP($A126,'FY19 MAEP ADA Amount Only'!$A$5:$L$151,11,FALSE)),0,VLOOKUP($A126,'FY19 MAEP ADA Amount Only'!$A$5:$L$151,11,FALSE))</f>
        <v>3838.3312379259264</v>
      </c>
      <c r="R126" s="133">
        <f t="shared" si="3"/>
        <v>223.41480355511567</v>
      </c>
      <c r="S126" s="138" t="s">
        <v>190</v>
      </c>
    </row>
    <row r="127" spans="1:19">
      <c r="A127" s="9">
        <v>6900</v>
      </c>
      <c r="B127" s="21" t="s">
        <v>132</v>
      </c>
      <c r="C127" s="103">
        <f>IF(ISNA(VLOOKUP($A127,'2022 MAEP summary '!$A$5:$Q$150,11,FALSE)),0,VLOOKUP($A127,'2022 MAEP summary '!$A$5:$Q$150,11,FALSE))</f>
        <v>5516.8325294497763</v>
      </c>
      <c r="D127" s="103">
        <f>IF(ISNA(VLOOKUP($A127,'2019 MAEP summary'!$A$5:$L$151,8,FALSE)),0,VLOOKUP($A127,'2019 MAEP summary'!$A$5:$L$151,8,FALSE))</f>
        <v>5170.8632243154289</v>
      </c>
      <c r="E127" s="131">
        <f>C127-D127</f>
        <v>345.96930513434745</v>
      </c>
      <c r="G127" s="103">
        <f>IF(ISNA(VLOOKUP($A127,'2022 MAEP summary '!$A$5:$Q$150,16,FALSE)),0,VLOOKUP($A127,'2022 MAEP summary '!$A$5:$Q$150,16,FALSE))</f>
        <v>4411.9209519182441</v>
      </c>
      <c r="H127" s="103">
        <f>IF(ISNA(VLOOKUP($A127,'2019 MAEP summary'!$A$5:$L$151,11,FALSE)),0,VLOOKUP($A127,'2019 MAEP summary'!$A$5:$L$151,11,FALSE))</f>
        <v>4269.1098661495917</v>
      </c>
      <c r="I127" s="131">
        <f>G127-H127</f>
        <v>142.81108576865245</v>
      </c>
      <c r="L127" s="123">
        <f>IF(ISNA(VLOOKUP($A127,'FY22 MAEP ADA Amount Only'!$A$5:$Q$150,11,FALSE)),0,VLOOKUP($A127,'FY22 MAEP ADA Amount Only'!$A$5:$Q$150,11,FALSE))</f>
        <v>5516.8325294497763</v>
      </c>
      <c r="M127" s="123">
        <f>IF(ISNA(VLOOKUP($A127,'FY19 MAEP ADA Amount Only'!$A$5:$L$151,8,FALSE)),0,VLOOKUP($A127,'FY19 MAEP ADA Amount Only'!$A$5:$L$151,8,FALSE))</f>
        <v>5170.8632243154289</v>
      </c>
      <c r="N127" s="134">
        <f t="shared" si="2"/>
        <v>345.96930513434745</v>
      </c>
      <c r="P127" s="123">
        <f>IF(ISNA(VLOOKUP($A127,'FY22 MAEP ADA Amount Only'!$A$5:$Q$150,16,FALSE)),0,VLOOKUP($A127,'FY22 MAEP ADA Amount Only'!$A$5:$Q$150,16,FALSE))</f>
        <v>4411.9209519182441</v>
      </c>
      <c r="Q127" s="123">
        <f>IF(ISNA(VLOOKUP($A127,'FY19 MAEP ADA Amount Only'!$A$5:$L$151,11,FALSE)),0,VLOOKUP($A127,'FY19 MAEP ADA Amount Only'!$A$5:$L$151,11,FALSE))</f>
        <v>4269.1098661495917</v>
      </c>
      <c r="R127" s="134">
        <f t="shared" si="3"/>
        <v>142.81108576865245</v>
      </c>
      <c r="S127" s="136"/>
    </row>
    <row r="128" spans="1:19">
      <c r="A128" s="9">
        <v>6920</v>
      </c>
      <c r="B128" s="21" t="s">
        <v>133</v>
      </c>
      <c r="C128" s="103">
        <f>IF(ISNA(VLOOKUP($A128,'2022 MAEP summary '!$A$5:$Q$150,11,FALSE)),0,VLOOKUP($A128,'2022 MAEP summary '!$A$5:$Q$150,11,FALSE))</f>
        <v>5539.8319737587499</v>
      </c>
      <c r="D128" s="103">
        <f>IF(ISNA(VLOOKUP($A128,'2019 MAEP summary'!$A$5:$L$151,8,FALSE)),0,VLOOKUP($A128,'2019 MAEP summary'!$A$5:$L$151,8,FALSE))</f>
        <v>5153.2615196209454</v>
      </c>
      <c r="E128" s="131">
        <f>C128-D128</f>
        <v>386.57045413780452</v>
      </c>
      <c r="G128" s="103">
        <f>IF(ISNA(VLOOKUP($A128,'2022 MAEP summary '!$A$5:$Q$150,16,FALSE)),0,VLOOKUP($A128,'2022 MAEP summary '!$A$5:$Q$150,16,FALSE))</f>
        <v>4223.0060139996749</v>
      </c>
      <c r="H128" s="103">
        <f>IF(ISNA(VLOOKUP($A128,'2019 MAEP summary'!$A$5:$L$151,11,FALSE)),0,VLOOKUP($A128,'2019 MAEP summary'!$A$5:$L$151,11,FALSE))</f>
        <v>4069.4177728101081</v>
      </c>
      <c r="I128" s="131">
        <f>G128-H128</f>
        <v>153.58824118956682</v>
      </c>
      <c r="L128" s="123">
        <f>IF(ISNA(VLOOKUP($A128,'FY22 MAEP ADA Amount Only'!$A$5:$Q$150,11,FALSE)),0,VLOOKUP($A128,'FY22 MAEP ADA Amount Only'!$A$5:$Q$150,11,FALSE))</f>
        <v>5539.8319737587499</v>
      </c>
      <c r="M128" s="123">
        <f>IF(ISNA(VLOOKUP($A128,'FY19 MAEP ADA Amount Only'!$A$5:$L$151,8,FALSE)),0,VLOOKUP($A128,'FY19 MAEP ADA Amount Only'!$A$5:$L$151,8,FALSE))</f>
        <v>5153.2615196209454</v>
      </c>
      <c r="N128" s="134">
        <f t="shared" si="2"/>
        <v>386.57045413780452</v>
      </c>
      <c r="P128" s="123">
        <f>IF(ISNA(VLOOKUP($A128,'FY22 MAEP ADA Amount Only'!$A$5:$Q$150,16,FALSE)),0,VLOOKUP($A128,'FY22 MAEP ADA Amount Only'!$A$5:$Q$150,16,FALSE))</f>
        <v>4223.0060139996749</v>
      </c>
      <c r="Q128" s="123">
        <f>IF(ISNA(VLOOKUP($A128,'FY19 MAEP ADA Amount Only'!$A$5:$L$151,11,FALSE)),0,VLOOKUP($A128,'FY19 MAEP ADA Amount Only'!$A$5:$L$151,11,FALSE))</f>
        <v>4069.4177728101081</v>
      </c>
      <c r="R128" s="134">
        <f t="shared" si="3"/>
        <v>153.58824118956682</v>
      </c>
      <c r="S128" s="136"/>
    </row>
    <row r="129" spans="1:19">
      <c r="A129" s="9">
        <v>7011</v>
      </c>
      <c r="B129" s="21" t="s">
        <v>134</v>
      </c>
      <c r="C129" s="103">
        <f>IF(ISNA(VLOOKUP($A129,'2022 MAEP summary '!$A$5:$Q$150,11,FALSE)),0,VLOOKUP($A129,'2022 MAEP summary '!$A$5:$Q$150,11,FALSE))</f>
        <v>5535.4849909083923</v>
      </c>
      <c r="D129" s="103">
        <f>IF(ISNA(VLOOKUP($A129,'2019 MAEP summary'!$A$5:$L$151,8,FALSE)),0,VLOOKUP($A129,'2019 MAEP summary'!$A$5:$L$151,8,FALSE))</f>
        <v>5144.8940515161612</v>
      </c>
      <c r="E129" s="131">
        <f>C129-D129</f>
        <v>390.59093939223112</v>
      </c>
      <c r="G129" s="103">
        <f>IF(ISNA(VLOOKUP($A129,'2022 MAEP summary '!$A$5:$Q$150,16,FALSE)),0,VLOOKUP($A129,'2022 MAEP summary '!$A$5:$Q$150,16,FALSE))</f>
        <v>4710.0479460649985</v>
      </c>
      <c r="H129" s="103">
        <f>IF(ISNA(VLOOKUP($A129,'2019 MAEP summary'!$A$5:$L$151,11,FALSE)),0,VLOOKUP($A129,'2019 MAEP summary'!$A$5:$L$151,11,FALSE))</f>
        <v>4332.4602040501359</v>
      </c>
      <c r="I129" s="131">
        <f>G129-H129</f>
        <v>377.58774201486267</v>
      </c>
      <c r="L129" s="123">
        <f>IF(ISNA(VLOOKUP($A129,'FY22 MAEP ADA Amount Only'!$A$5:$Q$150,11,FALSE)),0,VLOOKUP($A129,'FY22 MAEP ADA Amount Only'!$A$5:$Q$150,11,FALSE))</f>
        <v>5535.4849909083923</v>
      </c>
      <c r="M129" s="123">
        <f>IF(ISNA(VLOOKUP($A129,'FY19 MAEP ADA Amount Only'!$A$5:$L$151,8,FALSE)),0,VLOOKUP($A129,'FY19 MAEP ADA Amount Only'!$A$5:$L$151,8,FALSE))</f>
        <v>5144.8940515161612</v>
      </c>
      <c r="N129" s="134">
        <f t="shared" si="2"/>
        <v>390.59093939223112</v>
      </c>
      <c r="P129" s="123">
        <f>IF(ISNA(VLOOKUP($A129,'FY22 MAEP ADA Amount Only'!$A$5:$Q$150,16,FALSE)),0,VLOOKUP($A129,'FY22 MAEP ADA Amount Only'!$A$5:$Q$150,16,FALSE))</f>
        <v>4710.0479460649985</v>
      </c>
      <c r="Q129" s="123">
        <f>IF(ISNA(VLOOKUP($A129,'FY19 MAEP ADA Amount Only'!$A$5:$L$151,11,FALSE)),0,VLOOKUP($A129,'FY19 MAEP ADA Amount Only'!$A$5:$L$151,11,FALSE))</f>
        <v>4332.4602040501359</v>
      </c>
      <c r="R129" s="134">
        <f t="shared" si="3"/>
        <v>377.58774201486267</v>
      </c>
      <c r="S129" s="136"/>
    </row>
    <row r="130" spans="1:19">
      <c r="A130" s="9">
        <v>7012</v>
      </c>
      <c r="B130" s="21" t="s">
        <v>135</v>
      </c>
      <c r="C130" s="103">
        <f>IF(ISNA(VLOOKUP($A130,'2022 MAEP summary '!$A$5:$Q$150,11,FALSE)),0,VLOOKUP($A130,'2022 MAEP summary '!$A$5:$Q$150,11,FALSE))</f>
        <v>5529.4666741354849</v>
      </c>
      <c r="D130" s="103">
        <f>IF(ISNA(VLOOKUP($A130,'2019 MAEP summary'!$A$5:$L$151,8,FALSE)),0,VLOOKUP($A130,'2019 MAEP summary'!$A$5:$L$151,8,FALSE))</f>
        <v>5144.2481840941737</v>
      </c>
      <c r="E130" s="131">
        <f>C130-D130</f>
        <v>385.21849004131127</v>
      </c>
      <c r="G130" s="103">
        <f>IF(ISNA(VLOOKUP($A130,'2022 MAEP summary '!$A$5:$Q$150,16,FALSE)),0,VLOOKUP($A130,'2022 MAEP summary '!$A$5:$Q$150,16,FALSE))</f>
        <v>4702.5785229168232</v>
      </c>
      <c r="H130" s="103">
        <f>IF(ISNA(VLOOKUP($A130,'2019 MAEP summary'!$A$5:$L$151,11,FALSE)),0,VLOOKUP($A130,'2019 MAEP summary'!$A$5:$L$151,11,FALSE))</f>
        <v>4364.5513036326138</v>
      </c>
      <c r="I130" s="131">
        <f>G130-H130</f>
        <v>338.02721928420942</v>
      </c>
      <c r="L130" s="123">
        <f>IF(ISNA(VLOOKUP($A130,'FY22 MAEP ADA Amount Only'!$A$5:$Q$150,11,FALSE)),0,VLOOKUP($A130,'FY22 MAEP ADA Amount Only'!$A$5:$Q$150,11,FALSE))</f>
        <v>5529.4666741354849</v>
      </c>
      <c r="M130" s="123">
        <f>IF(ISNA(VLOOKUP($A130,'FY19 MAEP ADA Amount Only'!$A$5:$L$151,8,FALSE)),0,VLOOKUP($A130,'FY19 MAEP ADA Amount Only'!$A$5:$L$151,8,FALSE))</f>
        <v>5144.2481840941737</v>
      </c>
      <c r="N130" s="134">
        <f t="shared" si="2"/>
        <v>385.21849004131127</v>
      </c>
      <c r="P130" s="123">
        <f>IF(ISNA(VLOOKUP($A130,'FY22 MAEP ADA Amount Only'!$A$5:$Q$150,16,FALSE)),0,VLOOKUP($A130,'FY22 MAEP ADA Amount Only'!$A$5:$Q$150,16,FALSE))</f>
        <v>4702.5785229168232</v>
      </c>
      <c r="Q130" s="123">
        <f>IF(ISNA(VLOOKUP($A130,'FY19 MAEP ADA Amount Only'!$A$5:$L$151,11,FALSE)),0,VLOOKUP($A130,'FY19 MAEP ADA Amount Only'!$A$5:$L$151,11,FALSE))</f>
        <v>4364.5513036326138</v>
      </c>
      <c r="R130" s="134">
        <f t="shared" si="3"/>
        <v>338.02721928420942</v>
      </c>
      <c r="S130" s="136"/>
    </row>
    <row r="131" spans="1:19">
      <c r="A131" s="9">
        <v>7100</v>
      </c>
      <c r="B131" s="21" t="s">
        <v>136</v>
      </c>
      <c r="C131" s="103">
        <f>IF(ISNA(VLOOKUP($A131,'2022 MAEP summary '!$A$5:$Q$150,11,FALSE)),0,VLOOKUP($A131,'2022 MAEP summary '!$A$5:$Q$150,11,FALSE))</f>
        <v>5522.2183728243417</v>
      </c>
      <c r="D131" s="103">
        <f>IF(ISNA(VLOOKUP($A131,'2019 MAEP summary'!$A$5:$L$151,8,FALSE)),0,VLOOKUP($A131,'2019 MAEP summary'!$A$5:$L$151,8,FALSE))</f>
        <v>5116.7596390447898</v>
      </c>
      <c r="E131" s="131">
        <f>C131-D131</f>
        <v>405.45873377955195</v>
      </c>
      <c r="G131" s="103">
        <f>IF(ISNA(VLOOKUP($A131,'2022 MAEP summary '!$A$5:$Q$150,16,FALSE)),0,VLOOKUP($A131,'2022 MAEP summary '!$A$5:$Q$150,16,FALSE))</f>
        <v>4183.3701282664097</v>
      </c>
      <c r="H131" s="103">
        <f>IF(ISNA(VLOOKUP($A131,'2019 MAEP summary'!$A$5:$L$151,11,FALSE)),0,VLOOKUP($A131,'2019 MAEP summary'!$A$5:$L$151,11,FALSE))</f>
        <v>3861.3065677660757</v>
      </c>
      <c r="I131" s="131">
        <f>G131-H131</f>
        <v>322.06356050033401</v>
      </c>
      <c r="L131" s="123">
        <f>IF(ISNA(VLOOKUP($A131,'FY22 MAEP ADA Amount Only'!$A$5:$Q$150,11,FALSE)),0,VLOOKUP($A131,'FY22 MAEP ADA Amount Only'!$A$5:$Q$150,11,FALSE))</f>
        <v>5522.2183728243417</v>
      </c>
      <c r="M131" s="123">
        <f>IF(ISNA(VLOOKUP($A131,'FY19 MAEP ADA Amount Only'!$A$5:$L$151,8,FALSE)),0,VLOOKUP($A131,'FY19 MAEP ADA Amount Only'!$A$5:$L$151,8,FALSE))</f>
        <v>5116.7596390447898</v>
      </c>
      <c r="N131" s="134">
        <f t="shared" si="2"/>
        <v>405.45873377955195</v>
      </c>
      <c r="P131" s="123">
        <f>IF(ISNA(VLOOKUP($A131,'FY22 MAEP ADA Amount Only'!$A$5:$Q$150,16,FALSE)),0,VLOOKUP($A131,'FY22 MAEP ADA Amount Only'!$A$5:$Q$150,16,FALSE))</f>
        <v>4183.3701282664097</v>
      </c>
      <c r="Q131" s="123">
        <f>IF(ISNA(VLOOKUP($A131,'FY19 MAEP ADA Amount Only'!$A$5:$L$151,11,FALSE)),0,VLOOKUP($A131,'FY19 MAEP ADA Amount Only'!$A$5:$L$151,11,FALSE))</f>
        <v>3861.3065677660757</v>
      </c>
      <c r="R131" s="134">
        <f t="shared" si="3"/>
        <v>322.06356050033401</v>
      </c>
      <c r="S131" s="136"/>
    </row>
    <row r="132" spans="1:19" s="118" customFormat="1">
      <c r="A132" s="119">
        <v>7200</v>
      </c>
      <c r="B132" s="121" t="s">
        <v>137</v>
      </c>
      <c r="C132" s="117">
        <f>IF(ISNA(VLOOKUP($A132,'2022 MAEP summary '!$A$5:$Q$150,11,FALSE)),0,VLOOKUP($A132,'2022 MAEP summary '!$A$5:$Q$150,11,FALSE))</f>
        <v>5541.6636069385613</v>
      </c>
      <c r="D132" s="117">
        <f>IF(ISNA(VLOOKUP($A132,'2019 MAEP summary'!$A$5:$L$151,8,FALSE)),0,VLOOKUP($A132,'2019 MAEP summary'!$A$5:$L$151,8,FALSE))</f>
        <v>5267.9290061455577</v>
      </c>
      <c r="E132" s="133">
        <f>C132-D132</f>
        <v>273.73460079300366</v>
      </c>
      <c r="G132" s="117">
        <f>IF(ISNA(VLOOKUP($A132,'2022 MAEP summary '!$A$5:$Q$150,16,FALSE)),0,VLOOKUP($A132,'2022 MAEP summary '!$A$5:$Q$150,16,FALSE))</f>
        <v>4098.4628899539293</v>
      </c>
      <c r="H132" s="117">
        <f>IF(ISNA(VLOOKUP($A132,'2019 MAEP summary'!$A$5:$L$151,11,FALSE)),0,VLOOKUP($A132,'2019 MAEP summary'!$A$5:$L$151,11,FALSE))</f>
        <v>3845.5879597966605</v>
      </c>
      <c r="I132" s="133">
        <f>G132-H132</f>
        <v>252.87493015726886</v>
      </c>
      <c r="J132" s="138" t="s">
        <v>190</v>
      </c>
      <c r="L132" s="117">
        <f>IF(ISNA(VLOOKUP($A132,'FY22 MAEP ADA Amount Only'!$A$5:$Q$150,11,FALSE)),0,VLOOKUP($A132,'FY22 MAEP ADA Amount Only'!$A$5:$Q$150,11,FALSE))</f>
        <v>5541.6636069385613</v>
      </c>
      <c r="M132" s="117">
        <f>IF(ISNA(VLOOKUP($A132,'FY19 MAEP ADA Amount Only'!$A$5:$L$151,8,FALSE)),0,VLOOKUP($A132,'FY19 MAEP ADA Amount Only'!$A$5:$L$151,8,FALSE))</f>
        <v>5267.9290061455577</v>
      </c>
      <c r="N132" s="133">
        <f t="shared" ref="N132:N148" si="4">L132-M132</f>
        <v>273.73460079300366</v>
      </c>
      <c r="P132" s="117">
        <f>IF(ISNA(VLOOKUP($A132,'FY22 MAEP ADA Amount Only'!$A$5:$Q$150,16,FALSE)),0,VLOOKUP($A132,'FY22 MAEP ADA Amount Only'!$A$5:$Q$150,16,FALSE))</f>
        <v>4098.4628899539293</v>
      </c>
      <c r="Q132" s="117">
        <f>IF(ISNA(VLOOKUP($A132,'FY19 MAEP ADA Amount Only'!$A$5:$L$151,11,FALSE)),0,VLOOKUP($A132,'FY19 MAEP ADA Amount Only'!$A$5:$L$151,11,FALSE))</f>
        <v>3845.5879597966605</v>
      </c>
      <c r="R132" s="133">
        <f t="shared" ref="R132:R148" si="5">P132-Q132</f>
        <v>252.87493015726886</v>
      </c>
      <c r="S132" s="138" t="s">
        <v>190</v>
      </c>
    </row>
    <row r="133" spans="1:19">
      <c r="A133" s="9">
        <v>7300</v>
      </c>
      <c r="B133" s="21" t="s">
        <v>138</v>
      </c>
      <c r="C133" s="103">
        <f>IF(ISNA(VLOOKUP($A133,'2022 MAEP summary '!$A$5:$Q$150,11,FALSE)),0,VLOOKUP($A133,'2022 MAEP summary '!$A$5:$Q$150,11,FALSE))</f>
        <v>5536.0528732865268</v>
      </c>
      <c r="D133" s="103">
        <f>IF(ISNA(VLOOKUP($A133,'2019 MAEP summary'!$A$5:$L$151,8,FALSE)),0,VLOOKUP($A133,'2019 MAEP summary'!$A$5:$L$151,8,FALSE))</f>
        <v>5115.261118039487</v>
      </c>
      <c r="E133" s="131">
        <f>C133-D133</f>
        <v>420.79175524703987</v>
      </c>
      <c r="G133" s="103">
        <f>IF(ISNA(VLOOKUP($A133,'2022 MAEP summary '!$A$5:$Q$150,16,FALSE)),0,VLOOKUP($A133,'2022 MAEP summary '!$A$5:$Q$150,16,FALSE))</f>
        <v>4745.3968580185001</v>
      </c>
      <c r="H133" s="103">
        <f>IF(ISNA(VLOOKUP($A133,'2019 MAEP summary'!$A$5:$L$151,11,FALSE)),0,VLOOKUP($A133,'2019 MAEP summary'!$A$5:$L$151,11,FALSE))</f>
        <v>4388.1391353637655</v>
      </c>
      <c r="I133" s="131">
        <f>G133-H133</f>
        <v>357.25772265473461</v>
      </c>
      <c r="L133" s="123">
        <f>IF(ISNA(VLOOKUP($A133,'FY22 MAEP ADA Amount Only'!$A$5:$Q$150,11,FALSE)),0,VLOOKUP($A133,'FY22 MAEP ADA Amount Only'!$A$5:$Q$150,11,FALSE))</f>
        <v>5536.0528732865268</v>
      </c>
      <c r="M133" s="123">
        <f>IF(ISNA(VLOOKUP($A133,'FY19 MAEP ADA Amount Only'!$A$5:$L$151,8,FALSE)),0,VLOOKUP($A133,'FY19 MAEP ADA Amount Only'!$A$5:$L$151,8,FALSE))</f>
        <v>5115.261118039487</v>
      </c>
      <c r="N133" s="134">
        <f t="shared" si="4"/>
        <v>420.79175524703987</v>
      </c>
      <c r="P133" s="123">
        <f>IF(ISNA(VLOOKUP($A133,'FY22 MAEP ADA Amount Only'!$A$5:$Q$150,16,FALSE)),0,VLOOKUP($A133,'FY22 MAEP ADA Amount Only'!$A$5:$Q$150,16,FALSE))</f>
        <v>4745.3968580185001</v>
      </c>
      <c r="Q133" s="123">
        <f>IF(ISNA(VLOOKUP($A133,'FY19 MAEP ADA Amount Only'!$A$5:$L$151,11,FALSE)),0,VLOOKUP($A133,'FY19 MAEP ADA Amount Only'!$A$5:$L$151,11,FALSE))</f>
        <v>4388.1391353637655</v>
      </c>
      <c r="R133" s="134">
        <f t="shared" si="5"/>
        <v>357.25772265473461</v>
      </c>
      <c r="S133" s="136"/>
    </row>
    <row r="134" spans="1:19">
      <c r="A134" s="9">
        <v>7320</v>
      </c>
      <c r="B134" s="21" t="s">
        <v>139</v>
      </c>
      <c r="C134" s="103">
        <f>IF(ISNA(VLOOKUP($A134,'2022 MAEP summary '!$A$5:$Q$150,11,FALSE)),0,VLOOKUP($A134,'2022 MAEP summary '!$A$5:$Q$150,11,FALSE))</f>
        <v>5526.636643464888</v>
      </c>
      <c r="D134" s="103">
        <f>IF(ISNA(VLOOKUP($A134,'2019 MAEP summary'!$A$5:$L$151,8,FALSE)),0,VLOOKUP($A134,'2019 MAEP summary'!$A$5:$L$151,8,FALSE))</f>
        <v>5138.4957408295386</v>
      </c>
      <c r="E134" s="131">
        <f>C134-D134</f>
        <v>388.14090263534945</v>
      </c>
      <c r="G134" s="103">
        <f>IF(ISNA(VLOOKUP($A134,'2022 MAEP summary '!$A$5:$Q$150,16,FALSE)),0,VLOOKUP($A134,'2022 MAEP summary '!$A$5:$Q$150,16,FALSE))</f>
        <v>4412.1901983302714</v>
      </c>
      <c r="H134" s="103">
        <f>IF(ISNA(VLOOKUP($A134,'2019 MAEP summary'!$A$5:$L$151,11,FALSE)),0,VLOOKUP($A134,'2019 MAEP summary'!$A$5:$L$151,11,FALSE))</f>
        <v>4120.0979603212663</v>
      </c>
      <c r="I134" s="131">
        <f>G134-H134</f>
        <v>292.09223800900509</v>
      </c>
      <c r="L134" s="123">
        <f>IF(ISNA(VLOOKUP($A134,'FY22 MAEP ADA Amount Only'!$A$5:$Q$150,11,FALSE)),0,VLOOKUP($A134,'FY22 MAEP ADA Amount Only'!$A$5:$Q$150,11,FALSE))</f>
        <v>5526.636643464888</v>
      </c>
      <c r="M134" s="123">
        <f>IF(ISNA(VLOOKUP($A134,'FY19 MAEP ADA Amount Only'!$A$5:$L$151,8,FALSE)),0,VLOOKUP($A134,'FY19 MAEP ADA Amount Only'!$A$5:$L$151,8,FALSE))</f>
        <v>5138.4957408295386</v>
      </c>
      <c r="N134" s="134">
        <f t="shared" si="4"/>
        <v>388.14090263534945</v>
      </c>
      <c r="P134" s="123">
        <f>IF(ISNA(VLOOKUP($A134,'FY22 MAEP ADA Amount Only'!$A$5:$Q$150,16,FALSE)),0,VLOOKUP($A134,'FY22 MAEP ADA Amount Only'!$A$5:$Q$150,16,FALSE))</f>
        <v>4412.1901983302714</v>
      </c>
      <c r="Q134" s="123">
        <f>IF(ISNA(VLOOKUP($A134,'FY19 MAEP ADA Amount Only'!$A$5:$L$151,11,FALSE)),0,VLOOKUP($A134,'FY19 MAEP ADA Amount Only'!$A$5:$L$151,11,FALSE))</f>
        <v>4120.0979603212663</v>
      </c>
      <c r="R134" s="134">
        <f t="shared" si="5"/>
        <v>292.09223800900509</v>
      </c>
      <c r="S134" s="136"/>
    </row>
    <row r="135" spans="1:19" s="125" customFormat="1">
      <c r="A135" s="56">
        <v>7400</v>
      </c>
      <c r="B135" s="70" t="s">
        <v>140</v>
      </c>
      <c r="C135" s="123">
        <f>IF(ISNA(VLOOKUP($A135,'2022 MAEP summary '!$A$5:$Q$150,11,FALSE)),0,VLOOKUP($A135,'2022 MAEP summary '!$A$5:$Q$150,11,FALSE))</f>
        <v>5518.1365412932328</v>
      </c>
      <c r="D135" s="123">
        <f>IF(ISNA(VLOOKUP($A135,'2019 MAEP summary'!$A$5:$L$151,8,FALSE)),0,VLOOKUP($A135,'2019 MAEP summary'!$A$5:$L$151,8,FALSE))</f>
        <v>5204.6415552591616</v>
      </c>
      <c r="E135" s="134">
        <f>C135-D135</f>
        <v>313.49498603407119</v>
      </c>
      <c r="G135" s="123">
        <f>IF(ISNA(VLOOKUP($A135,'2022 MAEP summary '!$A$5:$Q$150,16,FALSE)),0,VLOOKUP($A135,'2022 MAEP summary '!$A$5:$Q$150,16,FALSE))</f>
        <v>4109.9117826766924</v>
      </c>
      <c r="H135" s="123">
        <f>IF(ISNA(VLOOKUP($A135,'2019 MAEP summary'!$A$5:$L$151,11,FALSE)),0,VLOOKUP($A135,'2019 MAEP summary'!$A$5:$L$151,11,FALSE))</f>
        <v>3899.2056296732549</v>
      </c>
      <c r="I135" s="134">
        <f>G135-H135</f>
        <v>210.70615300343752</v>
      </c>
      <c r="J135" s="139"/>
      <c r="L135" s="123">
        <f>IF(ISNA(VLOOKUP($A135,'FY22 MAEP ADA Amount Only'!$A$5:$Q$150,11,FALSE)),0,VLOOKUP($A135,'FY22 MAEP ADA Amount Only'!$A$5:$Q$150,11,FALSE))</f>
        <v>5518.1365412932328</v>
      </c>
      <c r="M135" s="123">
        <f>IF(ISNA(VLOOKUP($A135,'FY19 MAEP ADA Amount Only'!$A$5:$L$151,8,FALSE)),0,VLOOKUP($A135,'FY19 MAEP ADA Amount Only'!$A$5:$L$151,8,FALSE))</f>
        <v>5204.6415552591616</v>
      </c>
      <c r="N135" s="134">
        <f t="shared" si="4"/>
        <v>313.49498603407119</v>
      </c>
      <c r="P135" s="123">
        <f>IF(ISNA(VLOOKUP($A135,'FY22 MAEP ADA Amount Only'!$A$5:$Q$150,16,FALSE)),0,VLOOKUP($A135,'FY22 MAEP ADA Amount Only'!$A$5:$Q$150,16,FALSE))</f>
        <v>4109.9117826766924</v>
      </c>
      <c r="Q135" s="123">
        <f>IF(ISNA(VLOOKUP($A135,'FY19 MAEP ADA Amount Only'!$A$5:$L$151,11,FALSE)),0,VLOOKUP($A135,'FY19 MAEP ADA Amount Only'!$A$5:$L$151,11,FALSE))</f>
        <v>3899.2056296732549</v>
      </c>
      <c r="R135" s="134">
        <f t="shared" si="5"/>
        <v>210.70615300343752</v>
      </c>
      <c r="S135" s="139"/>
    </row>
    <row r="136" spans="1:19" s="125" customFormat="1">
      <c r="A136" s="56">
        <v>7500</v>
      </c>
      <c r="B136" s="70" t="s">
        <v>141</v>
      </c>
      <c r="C136" s="123">
        <f>IF(ISNA(VLOOKUP($A136,'2022 MAEP summary '!$A$5:$Q$150,11,FALSE)),0,VLOOKUP($A136,'2022 MAEP summary '!$A$5:$Q$150,11,FALSE))</f>
        <v>5535.753164491095</v>
      </c>
      <c r="D136" s="123">
        <f>IF(ISNA(VLOOKUP($A136,'2019 MAEP summary'!$A$5:$L$151,8,FALSE)),0,VLOOKUP($A136,'2019 MAEP summary'!$A$5:$L$151,8,FALSE))</f>
        <v>5265.3520109015381</v>
      </c>
      <c r="E136" s="134">
        <f>C136-D136</f>
        <v>270.401153589557</v>
      </c>
      <c r="G136" s="123">
        <f>IF(ISNA(VLOOKUP($A136,'2022 MAEP summary '!$A$5:$Q$150,16,FALSE)),0,VLOOKUP($A136,'2022 MAEP summary '!$A$5:$Q$150,16,FALSE))</f>
        <v>4077.1776792393925</v>
      </c>
      <c r="H136" s="123">
        <f>IF(ISNA(VLOOKUP($A136,'2019 MAEP summary'!$A$5:$L$151,11,FALSE)),0,VLOOKUP($A136,'2019 MAEP summary'!$A$5:$L$151,11,FALSE))</f>
        <v>3843.7069943819442</v>
      </c>
      <c r="I136" s="134">
        <f>G136-H136</f>
        <v>233.4706848574483</v>
      </c>
      <c r="J136" s="139"/>
      <c r="L136" s="123">
        <f>IF(ISNA(VLOOKUP($A136,'FY22 MAEP ADA Amount Only'!$A$5:$Q$150,11,FALSE)),0,VLOOKUP($A136,'FY22 MAEP ADA Amount Only'!$A$5:$Q$150,11,FALSE))</f>
        <v>5535.753164491095</v>
      </c>
      <c r="M136" s="123">
        <f>IF(ISNA(VLOOKUP($A136,'FY19 MAEP ADA Amount Only'!$A$5:$L$151,8,FALSE)),0,VLOOKUP($A136,'FY19 MAEP ADA Amount Only'!$A$5:$L$151,8,FALSE))</f>
        <v>5265.3520109015381</v>
      </c>
      <c r="N136" s="134">
        <f t="shared" si="4"/>
        <v>270.401153589557</v>
      </c>
      <c r="P136" s="123">
        <f>IF(ISNA(VLOOKUP($A136,'FY22 MAEP ADA Amount Only'!$A$5:$Q$150,16,FALSE)),0,VLOOKUP($A136,'FY22 MAEP ADA Amount Only'!$A$5:$Q$150,16,FALSE))</f>
        <v>4077.1776792393925</v>
      </c>
      <c r="Q136" s="123">
        <f>IF(ISNA(VLOOKUP($A136,'FY19 MAEP ADA Amount Only'!$A$5:$L$151,11,FALSE)),0,VLOOKUP($A136,'FY19 MAEP ADA Amount Only'!$A$5:$L$151,11,FALSE))</f>
        <v>3843.7069943819442</v>
      </c>
      <c r="R136" s="134">
        <f t="shared" si="5"/>
        <v>233.4706848574483</v>
      </c>
      <c r="S136" s="139"/>
    </row>
    <row r="137" spans="1:19" s="118" customFormat="1">
      <c r="A137" s="119">
        <v>7611</v>
      </c>
      <c r="B137" s="121" t="s">
        <v>142</v>
      </c>
      <c r="C137" s="117">
        <f>IF(ISNA(VLOOKUP($A137,'2022 MAEP summary '!$A$5:$Q$150,11,FALSE)),0,VLOOKUP($A137,'2022 MAEP summary '!$A$5:$Q$150,11,FALSE))</f>
        <v>5534.6358005417878</v>
      </c>
      <c r="D137" s="117">
        <f>IF(ISNA(VLOOKUP($A137,'2019 MAEP summary'!$A$5:$L$151,8,FALSE)),0,VLOOKUP($A137,'2019 MAEP summary'!$A$5:$L$151,8,FALSE))</f>
        <v>5260.0086949782471</v>
      </c>
      <c r="E137" s="133">
        <f>C137-D137</f>
        <v>274.62710556354068</v>
      </c>
      <c r="G137" s="117">
        <f>IF(ISNA(VLOOKUP($A137,'2022 MAEP summary '!$A$5:$Q$150,16,FALSE)),0,VLOOKUP($A137,'2022 MAEP summary '!$A$5:$Q$150,16,FALSE))</f>
        <v>4047.542401324371</v>
      </c>
      <c r="H137" s="117">
        <f>IF(ISNA(VLOOKUP($A137,'2019 MAEP summary'!$A$5:$L$151,11,FALSE)),0,VLOOKUP($A137,'2019 MAEP summary'!$A$5:$L$151,11,FALSE))</f>
        <v>4005.0269649305128</v>
      </c>
      <c r="I137" s="133">
        <f>G137-H137</f>
        <v>42.515436393858181</v>
      </c>
      <c r="J137" s="138" t="s">
        <v>190</v>
      </c>
      <c r="L137" s="117">
        <f>IF(ISNA(VLOOKUP($A137,'FY22 MAEP ADA Amount Only'!$A$5:$Q$150,11,FALSE)),0,VLOOKUP($A137,'FY22 MAEP ADA Amount Only'!$A$5:$Q$150,11,FALSE))</f>
        <v>5534.6358005417878</v>
      </c>
      <c r="M137" s="117">
        <f>IF(ISNA(VLOOKUP($A137,'FY19 MAEP ADA Amount Only'!$A$5:$L$151,8,FALSE)),0,VLOOKUP($A137,'FY19 MAEP ADA Amount Only'!$A$5:$L$151,8,FALSE))</f>
        <v>5260.0086949782471</v>
      </c>
      <c r="N137" s="133">
        <f t="shared" si="4"/>
        <v>274.62710556354068</v>
      </c>
      <c r="P137" s="117">
        <f>IF(ISNA(VLOOKUP($A137,'FY22 MAEP ADA Amount Only'!$A$5:$Q$150,16,FALSE)),0,VLOOKUP($A137,'FY22 MAEP ADA Amount Only'!$A$5:$Q$150,16,FALSE))</f>
        <v>4047.542401324371</v>
      </c>
      <c r="Q137" s="117">
        <f>IF(ISNA(VLOOKUP($A137,'FY19 MAEP ADA Amount Only'!$A$5:$L$151,11,FALSE)),0,VLOOKUP($A137,'FY19 MAEP ADA Amount Only'!$A$5:$L$151,11,FALSE))</f>
        <v>4005.0269649305128</v>
      </c>
      <c r="R137" s="133">
        <f t="shared" si="5"/>
        <v>42.515436393858181</v>
      </c>
      <c r="S137" s="138" t="s">
        <v>190</v>
      </c>
    </row>
    <row r="138" spans="1:19" s="118" customFormat="1">
      <c r="A138" s="119">
        <v>7612</v>
      </c>
      <c r="B138" s="121" t="s">
        <v>143</v>
      </c>
      <c r="C138" s="117">
        <f>IF(ISNA(VLOOKUP($A138,'2022 MAEP summary '!$A$5:$Q$150,11,FALSE)),0,VLOOKUP($A138,'2022 MAEP summary '!$A$5:$Q$150,11,FALSE))</f>
        <v>5540.4490410664384</v>
      </c>
      <c r="D138" s="117">
        <f>IF(ISNA(VLOOKUP($A138,'2019 MAEP summary'!$A$5:$L$151,8,FALSE)),0,VLOOKUP($A138,'2019 MAEP summary'!$A$5:$L$151,8,FALSE))</f>
        <v>5270.8539448635875</v>
      </c>
      <c r="E138" s="133">
        <f>C138-D138</f>
        <v>269.59509620285098</v>
      </c>
      <c r="G138" s="117">
        <f>IF(ISNA(VLOOKUP($A138,'2022 MAEP summary '!$A$5:$Q$150,16,FALSE)),0,VLOOKUP($A138,'2022 MAEP summary '!$A$5:$Q$150,16,FALSE))</f>
        <v>4052.6191864115249</v>
      </c>
      <c r="H138" s="117">
        <f>IF(ISNA(VLOOKUP($A138,'2019 MAEP summary'!$A$5:$L$151,11,FALSE)),0,VLOOKUP($A138,'2019 MAEP summary'!$A$5:$L$151,11,FALSE))</f>
        <v>3847.7232391019234</v>
      </c>
      <c r="I138" s="133">
        <f>G138-H138</f>
        <v>204.89594730960152</v>
      </c>
      <c r="J138" s="138" t="s">
        <v>190</v>
      </c>
      <c r="L138" s="117">
        <f>IF(ISNA(VLOOKUP($A138,'FY22 MAEP ADA Amount Only'!$A$5:$Q$150,11,FALSE)),0,VLOOKUP($A138,'FY22 MAEP ADA Amount Only'!$A$5:$Q$150,11,FALSE))</f>
        <v>5540.4490410664384</v>
      </c>
      <c r="M138" s="117">
        <f>IF(ISNA(VLOOKUP($A138,'FY19 MAEP ADA Amount Only'!$A$5:$L$151,8,FALSE)),0,VLOOKUP($A138,'FY19 MAEP ADA Amount Only'!$A$5:$L$151,8,FALSE))</f>
        <v>5270.8539448635875</v>
      </c>
      <c r="N138" s="133">
        <f t="shared" si="4"/>
        <v>269.59509620285098</v>
      </c>
      <c r="P138" s="117">
        <f>IF(ISNA(VLOOKUP($A138,'FY22 MAEP ADA Amount Only'!$A$5:$Q$150,16,FALSE)),0,VLOOKUP($A138,'FY22 MAEP ADA Amount Only'!$A$5:$Q$150,16,FALSE))</f>
        <v>4052.6191864115249</v>
      </c>
      <c r="Q138" s="117">
        <f>IF(ISNA(VLOOKUP($A138,'FY19 MAEP ADA Amount Only'!$A$5:$L$151,11,FALSE)),0,VLOOKUP($A138,'FY19 MAEP ADA Amount Only'!$A$5:$L$151,11,FALSE))</f>
        <v>3847.7232391019234</v>
      </c>
      <c r="R138" s="133">
        <f t="shared" si="5"/>
        <v>204.89594730960152</v>
      </c>
      <c r="S138" s="138" t="s">
        <v>190</v>
      </c>
    </row>
    <row r="139" spans="1:19" s="118" customFormat="1">
      <c r="A139" s="119">
        <v>7613</v>
      </c>
      <c r="B139" s="121" t="s">
        <v>144</v>
      </c>
      <c r="C139" s="117">
        <f>IF(ISNA(VLOOKUP($A139,'2022 MAEP summary '!$A$5:$Q$150,11,FALSE)),0,VLOOKUP($A139,'2022 MAEP summary '!$A$5:$Q$150,11,FALSE))</f>
        <v>5510.2250716084673</v>
      </c>
      <c r="D139" s="117">
        <f>IF(ISNA(VLOOKUP($A139,'2019 MAEP summary'!$A$5:$L$151,8,FALSE)),0,VLOOKUP($A139,'2019 MAEP summary'!$A$5:$L$151,8,FALSE))</f>
        <v>5256.5336282504659</v>
      </c>
      <c r="E139" s="133">
        <f>C139-D139</f>
        <v>253.69144335800138</v>
      </c>
      <c r="G139" s="117">
        <f>IF(ISNA(VLOOKUP($A139,'2022 MAEP summary '!$A$5:$Q$150,16,FALSE)),0,VLOOKUP($A139,'2022 MAEP summary '!$A$5:$Q$150,16,FALSE))</f>
        <v>4129.589627059644</v>
      </c>
      <c r="H139" s="117">
        <f>IF(ISNA(VLOOKUP($A139,'2019 MAEP summary'!$A$5:$L$151,11,FALSE)),0,VLOOKUP($A139,'2019 MAEP summary'!$A$5:$L$151,11,FALSE))</f>
        <v>3837.2693623453561</v>
      </c>
      <c r="I139" s="133">
        <f>G139-H139</f>
        <v>292.32026471428799</v>
      </c>
      <c r="J139" s="138" t="s">
        <v>190</v>
      </c>
      <c r="L139" s="117">
        <f>IF(ISNA(VLOOKUP($A139,'FY22 MAEP ADA Amount Only'!$A$5:$Q$150,11,FALSE)),0,VLOOKUP($A139,'FY22 MAEP ADA Amount Only'!$A$5:$Q$150,11,FALSE))</f>
        <v>5510.2250716084673</v>
      </c>
      <c r="M139" s="117">
        <f>IF(ISNA(VLOOKUP($A139,'FY19 MAEP ADA Amount Only'!$A$5:$L$151,8,FALSE)),0,VLOOKUP($A139,'FY19 MAEP ADA Amount Only'!$A$5:$L$151,8,FALSE))</f>
        <v>5256.5336282504659</v>
      </c>
      <c r="N139" s="133">
        <f t="shared" si="4"/>
        <v>253.69144335800138</v>
      </c>
      <c r="P139" s="117">
        <f>IF(ISNA(VLOOKUP($A139,'FY22 MAEP ADA Amount Only'!$A$5:$Q$150,16,FALSE)),0,VLOOKUP($A139,'FY22 MAEP ADA Amount Only'!$A$5:$Q$150,16,FALSE))</f>
        <v>4129.589627059644</v>
      </c>
      <c r="Q139" s="117">
        <f>IF(ISNA(VLOOKUP($A139,'FY19 MAEP ADA Amount Only'!$A$5:$L$151,11,FALSE)),0,VLOOKUP($A139,'FY19 MAEP ADA Amount Only'!$A$5:$L$151,11,FALSE))</f>
        <v>3837.2693623453561</v>
      </c>
      <c r="R139" s="133">
        <f t="shared" si="5"/>
        <v>292.32026471428799</v>
      </c>
      <c r="S139" s="138" t="s">
        <v>190</v>
      </c>
    </row>
    <row r="140" spans="1:19" s="118" customFormat="1">
      <c r="A140" s="115">
        <v>7620</v>
      </c>
      <c r="B140" s="116" t="s">
        <v>145</v>
      </c>
      <c r="C140" s="117">
        <f>IF(ISNA(VLOOKUP($A140,'2022 MAEP summary '!$A$5:$Q$150,11,FALSE)),0,VLOOKUP($A140,'2022 MAEP summary '!$A$5:$Q$150,11,FALSE))</f>
        <v>5524.6785764255765</v>
      </c>
      <c r="D140" s="117">
        <f>IF(ISNA(VLOOKUP($A140,'2019 MAEP summary'!$A$5:$L$151,8,FALSE)),0,VLOOKUP($A140,'2019 MAEP summary'!$A$5:$L$151,8,FALSE))</f>
        <v>5263.7623160528401</v>
      </c>
      <c r="E140" s="133">
        <f>C140-D140</f>
        <v>260.91626037273636</v>
      </c>
      <c r="G140" s="117">
        <f>IF(ISNA(VLOOKUP($A140,'2022 MAEP summary '!$A$5:$Q$150,16,FALSE)),0,VLOOKUP($A140,'2022 MAEP summary '!$A$5:$Q$150,16,FALSE))</f>
        <v>4362.0515919059972</v>
      </c>
      <c r="H140" s="117">
        <f>IF(ISNA(VLOOKUP($A140,'2019 MAEP summary'!$A$5:$L$151,11,FALSE)),0,VLOOKUP($A140,'2019 MAEP summary'!$A$5:$L$151,11,FALSE))</f>
        <v>4305.6094930621703</v>
      </c>
      <c r="I140" s="133">
        <f>G140-H140</f>
        <v>56.442098843826898</v>
      </c>
      <c r="J140" s="138" t="s">
        <v>190</v>
      </c>
      <c r="L140" s="117">
        <f>IF(ISNA(VLOOKUP($A140,'FY22 MAEP ADA Amount Only'!$A$5:$Q$150,11,FALSE)),0,VLOOKUP($A140,'FY22 MAEP ADA Amount Only'!$A$5:$Q$150,11,FALSE))</f>
        <v>5524.6785764255765</v>
      </c>
      <c r="M140" s="117">
        <f>IF(ISNA(VLOOKUP($A140,'FY19 MAEP ADA Amount Only'!$A$5:$L$151,8,FALSE)),0,VLOOKUP($A140,'FY19 MAEP ADA Amount Only'!$A$5:$L$151,8,FALSE))</f>
        <v>5263.7623160528401</v>
      </c>
      <c r="N140" s="133">
        <f t="shared" si="4"/>
        <v>260.91626037273636</v>
      </c>
      <c r="P140" s="117">
        <f>IF(ISNA(VLOOKUP($A140,'FY22 MAEP ADA Amount Only'!$A$5:$Q$150,16,FALSE)),0,VLOOKUP($A140,'FY22 MAEP ADA Amount Only'!$A$5:$Q$150,16,FALSE))</f>
        <v>4362.0515919059972</v>
      </c>
      <c r="Q140" s="117">
        <f>IF(ISNA(VLOOKUP($A140,'FY19 MAEP ADA Amount Only'!$A$5:$L$151,11,FALSE)),0,VLOOKUP($A140,'FY19 MAEP ADA Amount Only'!$A$5:$L$151,11,FALSE))</f>
        <v>4305.6094930621703</v>
      </c>
      <c r="R140" s="133">
        <f t="shared" si="5"/>
        <v>56.442098843826898</v>
      </c>
      <c r="S140" s="138" t="s">
        <v>190</v>
      </c>
    </row>
    <row r="141" spans="1:19" s="125" customFormat="1">
      <c r="A141" s="56">
        <v>7700</v>
      </c>
      <c r="B141" s="70" t="s">
        <v>146</v>
      </c>
      <c r="C141" s="123">
        <f>IF(ISNA(VLOOKUP($A141,'2022 MAEP summary '!$A$5:$Q$150,11,FALSE)),0,VLOOKUP($A141,'2022 MAEP summary '!$A$5:$Q$150,11,FALSE))</f>
        <v>5514.6157385310653</v>
      </c>
      <c r="D141" s="123">
        <f>IF(ISNA(VLOOKUP($A141,'2019 MAEP summary'!$A$5:$L$151,8,FALSE)),0,VLOOKUP($A141,'2019 MAEP summary'!$A$5:$L$151,8,FALSE))</f>
        <v>5255.1937261096618</v>
      </c>
      <c r="E141" s="134">
        <f>C141-D141</f>
        <v>259.42201242140345</v>
      </c>
      <c r="G141" s="123">
        <f>IF(ISNA(VLOOKUP($A141,'2022 MAEP summary '!$A$5:$Q$150,16,FALSE)),0,VLOOKUP($A141,'2022 MAEP summary '!$A$5:$Q$150,16,FALSE))</f>
        <v>4197.2483446512315</v>
      </c>
      <c r="H141" s="123">
        <f>IF(ISNA(VLOOKUP($A141,'2019 MAEP summary'!$A$5:$L$151,11,FALSE)),0,VLOOKUP($A141,'2019 MAEP summary'!$A$5:$L$151,11,FALSE))</f>
        <v>4020.881781523583</v>
      </c>
      <c r="I141" s="134">
        <f>G141-H141</f>
        <v>176.36656312764853</v>
      </c>
      <c r="J141" s="139"/>
      <c r="L141" s="123">
        <f>IF(ISNA(VLOOKUP($A141,'FY22 MAEP ADA Amount Only'!$A$5:$Q$150,11,FALSE)),0,VLOOKUP($A141,'FY22 MAEP ADA Amount Only'!$A$5:$Q$150,11,FALSE))</f>
        <v>5514.6157385310653</v>
      </c>
      <c r="M141" s="123">
        <f>IF(ISNA(VLOOKUP($A141,'FY19 MAEP ADA Amount Only'!$A$5:$L$151,8,FALSE)),0,VLOOKUP($A141,'FY19 MAEP ADA Amount Only'!$A$5:$L$151,8,FALSE))</f>
        <v>5255.1937261096618</v>
      </c>
      <c r="N141" s="134">
        <f t="shared" si="4"/>
        <v>259.42201242140345</v>
      </c>
      <c r="P141" s="123">
        <f>IF(ISNA(VLOOKUP($A141,'FY22 MAEP ADA Amount Only'!$A$5:$Q$150,16,FALSE)),0,VLOOKUP($A141,'FY22 MAEP ADA Amount Only'!$A$5:$Q$150,16,FALSE))</f>
        <v>4197.2483446512315</v>
      </c>
      <c r="Q141" s="123">
        <f>IF(ISNA(VLOOKUP($A141,'FY19 MAEP ADA Amount Only'!$A$5:$L$151,11,FALSE)),0,VLOOKUP($A141,'FY19 MAEP ADA Amount Only'!$A$5:$L$151,11,FALSE))</f>
        <v>4020.881781523583</v>
      </c>
      <c r="R141" s="134">
        <f t="shared" si="5"/>
        <v>176.36656312764853</v>
      </c>
      <c r="S141" s="139"/>
    </row>
    <row r="142" spans="1:19">
      <c r="A142" s="9">
        <v>7800</v>
      </c>
      <c r="B142" s="21" t="s">
        <v>147</v>
      </c>
      <c r="C142" s="103">
        <f>IF(ISNA(VLOOKUP($A142,'2022 MAEP summary '!$A$5:$Q$150,11,FALSE)),0,VLOOKUP($A142,'2022 MAEP summary '!$A$5:$Q$150,11,FALSE))</f>
        <v>5536.4915445194083</v>
      </c>
      <c r="D142" s="103">
        <f>IF(ISNA(VLOOKUP($A142,'2019 MAEP summary'!$A$5:$L$151,8,FALSE)),0,VLOOKUP($A142,'2019 MAEP summary'!$A$5:$L$151,8,FALSE))</f>
        <v>5114.4648035983428</v>
      </c>
      <c r="E142" s="131">
        <f>C142-D142</f>
        <v>422.02674092106554</v>
      </c>
      <c r="G142" s="103">
        <f>IF(ISNA(VLOOKUP($A142,'2022 MAEP summary '!$A$5:$Q$150,16,FALSE)),0,VLOOKUP($A142,'2022 MAEP summary '!$A$5:$Q$150,16,FALSE))</f>
        <v>4567.1571305672396</v>
      </c>
      <c r="H142" s="103">
        <f>IF(ISNA(VLOOKUP($A142,'2019 MAEP summary'!$A$5:$L$151,11,FALSE)),0,VLOOKUP($A142,'2019 MAEP summary'!$A$5:$L$151,11,FALSE))</f>
        <v>4242.4862270393751</v>
      </c>
      <c r="I142" s="131">
        <f>G142-H142</f>
        <v>324.67090352786454</v>
      </c>
      <c r="L142" s="123">
        <f>IF(ISNA(VLOOKUP($A142,'FY22 MAEP ADA Amount Only'!$A$5:$Q$150,11,FALSE)),0,VLOOKUP($A142,'FY22 MAEP ADA Amount Only'!$A$5:$Q$150,11,FALSE))</f>
        <v>5536.4915445194083</v>
      </c>
      <c r="M142" s="123">
        <f>IF(ISNA(VLOOKUP($A142,'FY19 MAEP ADA Amount Only'!$A$5:$L$151,8,FALSE)),0,VLOOKUP($A142,'FY19 MAEP ADA Amount Only'!$A$5:$L$151,8,FALSE))</f>
        <v>5114.4648035983428</v>
      </c>
      <c r="N142" s="134">
        <f t="shared" si="4"/>
        <v>422.02674092106554</v>
      </c>
      <c r="P142" s="123">
        <f>IF(ISNA(VLOOKUP($A142,'FY22 MAEP ADA Amount Only'!$A$5:$Q$150,16,FALSE)),0,VLOOKUP($A142,'FY22 MAEP ADA Amount Only'!$A$5:$Q$150,16,FALSE))</f>
        <v>4567.1571305672396</v>
      </c>
      <c r="Q142" s="123">
        <f>IF(ISNA(VLOOKUP($A142,'FY19 MAEP ADA Amount Only'!$A$5:$L$151,11,FALSE)),0,VLOOKUP($A142,'FY19 MAEP ADA Amount Only'!$A$5:$L$151,11,FALSE))</f>
        <v>4242.4862270393751</v>
      </c>
      <c r="R142" s="134">
        <f t="shared" si="5"/>
        <v>324.67090352786454</v>
      </c>
      <c r="S142" s="136"/>
    </row>
    <row r="143" spans="1:19" s="118" customFormat="1">
      <c r="A143" s="115">
        <v>7900</v>
      </c>
      <c r="B143" s="116" t="s">
        <v>148</v>
      </c>
      <c r="C143" s="117">
        <f>IF(ISNA(VLOOKUP($A143,'2022 MAEP summary '!$A$5:$Q$150,11,FALSE)),0,VLOOKUP($A143,'2022 MAEP summary '!$A$5:$Q$150,11,FALSE))</f>
        <v>5540.1815865768749</v>
      </c>
      <c r="D143" s="117">
        <f>IF(ISNA(VLOOKUP($A143,'2019 MAEP summary'!$A$5:$L$151,8,FALSE)),0,VLOOKUP($A143,'2019 MAEP summary'!$A$5:$L$151,8,FALSE))</f>
        <v>5260.1515267182631</v>
      </c>
      <c r="E143" s="133">
        <f>C143-D143</f>
        <v>280.03005985861182</v>
      </c>
      <c r="G143" s="117">
        <f>IF(ISNA(VLOOKUP($A143,'2022 MAEP summary '!$A$5:$Q$150,16,FALSE)),0,VLOOKUP($A143,'2022 MAEP summary '!$A$5:$Q$150,16,FALSE))</f>
        <v>4044.3321127725148</v>
      </c>
      <c r="H143" s="117">
        <f>IF(ISNA(VLOOKUP($A143,'2019 MAEP summary'!$A$5:$L$151,11,FALSE)),0,VLOOKUP($A143,'2019 MAEP summary'!$A$5:$L$151,11,FALSE))</f>
        <v>3909.2010199080883</v>
      </c>
      <c r="I143" s="133">
        <f>G143-H143</f>
        <v>135.13109286442659</v>
      </c>
      <c r="J143" s="138" t="s">
        <v>190</v>
      </c>
      <c r="L143" s="117">
        <f>IF(ISNA(VLOOKUP($A143,'FY22 MAEP ADA Amount Only'!$A$5:$Q$150,11,FALSE)),0,VLOOKUP($A143,'FY22 MAEP ADA Amount Only'!$A$5:$Q$150,11,FALSE))</f>
        <v>5540.1815865768749</v>
      </c>
      <c r="M143" s="117">
        <f>IF(ISNA(VLOOKUP($A143,'FY19 MAEP ADA Amount Only'!$A$5:$L$151,8,FALSE)),0,VLOOKUP($A143,'FY19 MAEP ADA Amount Only'!$A$5:$L$151,8,FALSE))</f>
        <v>5260.1515267182631</v>
      </c>
      <c r="N143" s="133">
        <f t="shared" si="4"/>
        <v>280.03005985861182</v>
      </c>
      <c r="P143" s="117">
        <f>IF(ISNA(VLOOKUP($A143,'FY22 MAEP ADA Amount Only'!$A$5:$Q$150,16,FALSE)),0,VLOOKUP($A143,'FY22 MAEP ADA Amount Only'!$A$5:$Q$150,16,FALSE))</f>
        <v>4044.3321127725148</v>
      </c>
      <c r="Q143" s="117">
        <f>IF(ISNA(VLOOKUP($A143,'FY19 MAEP ADA Amount Only'!$A$5:$L$151,11,FALSE)),0,VLOOKUP($A143,'FY19 MAEP ADA Amount Only'!$A$5:$L$151,11,FALSE))</f>
        <v>3909.2010199080883</v>
      </c>
      <c r="R143" s="133">
        <f t="shared" si="5"/>
        <v>135.13109286442659</v>
      </c>
      <c r="S143" s="138" t="s">
        <v>190</v>
      </c>
    </row>
    <row r="144" spans="1:19" s="118" customFormat="1">
      <c r="A144" s="119">
        <v>8020</v>
      </c>
      <c r="B144" s="121" t="s">
        <v>149</v>
      </c>
      <c r="C144" s="117">
        <f>IF(ISNA(VLOOKUP($A144,'2022 MAEP summary '!$A$5:$Q$150,11,FALSE)),0,VLOOKUP($A144,'2022 MAEP summary '!$A$5:$Q$150,11,FALSE))</f>
        <v>5528.2534901036979</v>
      </c>
      <c r="D144" s="117">
        <f>IF(ISNA(VLOOKUP($A144,'2019 MAEP summary'!$A$5:$L$151,8,FALSE)),0,VLOOKUP($A144,'2019 MAEP summary'!$A$5:$L$151,8,FALSE))</f>
        <v>5252.416601646285</v>
      </c>
      <c r="E144" s="133">
        <f>C144-D144</f>
        <v>275.8368884574129</v>
      </c>
      <c r="G144" s="117">
        <f>IF(ISNA(VLOOKUP($A144,'2022 MAEP summary '!$A$5:$Q$150,16,FALSE)),0,VLOOKUP($A144,'2022 MAEP summary '!$A$5:$Q$150,16,FALSE))</f>
        <v>4085.34235534353</v>
      </c>
      <c r="H144" s="117">
        <f>IF(ISNA(VLOOKUP($A144,'2019 MAEP summary'!$A$5:$L$151,11,FALSE)),0,VLOOKUP($A144,'2019 MAEP summary'!$A$5:$L$151,11,FALSE))</f>
        <v>4133.2067244625623</v>
      </c>
      <c r="I144" s="133">
        <f>G144-H144</f>
        <v>-47.86436911903229</v>
      </c>
      <c r="J144" s="138" t="s">
        <v>189</v>
      </c>
      <c r="L144" s="117">
        <f>IF(ISNA(VLOOKUP($A144,'FY22 MAEP ADA Amount Only'!$A$5:$Q$150,11,FALSE)),0,VLOOKUP($A144,'FY22 MAEP ADA Amount Only'!$A$5:$Q$150,11,FALSE))</f>
        <v>5528.2534901036979</v>
      </c>
      <c r="M144" s="117">
        <f>IF(ISNA(VLOOKUP($A144,'FY19 MAEP ADA Amount Only'!$A$5:$L$151,8,FALSE)),0,VLOOKUP($A144,'FY19 MAEP ADA Amount Only'!$A$5:$L$151,8,FALSE))</f>
        <v>5252.416601646285</v>
      </c>
      <c r="N144" s="133">
        <f t="shared" si="4"/>
        <v>275.8368884574129</v>
      </c>
      <c r="P144" s="117">
        <f>IF(ISNA(VLOOKUP($A144,'FY22 MAEP ADA Amount Only'!$A$5:$Q$150,16,FALSE)),0,VLOOKUP($A144,'FY22 MAEP ADA Amount Only'!$A$5:$Q$150,16,FALSE))</f>
        <v>4085.34235534353</v>
      </c>
      <c r="Q144" s="117">
        <f>IF(ISNA(VLOOKUP($A144,'FY19 MAEP ADA Amount Only'!$A$5:$L$151,11,FALSE)),0,VLOOKUP($A144,'FY19 MAEP ADA Amount Only'!$A$5:$L$151,11,FALSE))</f>
        <v>4133.2067244625623</v>
      </c>
      <c r="R144" s="133">
        <f t="shared" si="5"/>
        <v>-47.86436911903229</v>
      </c>
      <c r="S144" s="138" t="s">
        <v>189</v>
      </c>
    </row>
    <row r="145" spans="1:19" s="118" customFormat="1">
      <c r="A145" s="119">
        <v>8111</v>
      </c>
      <c r="B145" s="121" t="s">
        <v>150</v>
      </c>
      <c r="C145" s="117">
        <f>IF(ISNA(VLOOKUP($A145,'2022 MAEP summary '!$A$5:$Q$150,11,FALSE)),0,VLOOKUP($A145,'2022 MAEP summary '!$A$5:$Q$150,11,FALSE))</f>
        <v>5551.2069942282078</v>
      </c>
      <c r="D145" s="117">
        <f>IF(ISNA(VLOOKUP($A145,'2019 MAEP summary'!$A$5:$L$151,8,FALSE)),0,VLOOKUP($A145,'2019 MAEP summary'!$A$5:$L$151,8,FALSE))</f>
        <v>5257.1574145728646</v>
      </c>
      <c r="E145" s="133">
        <f>C145-D145</f>
        <v>294.04957965534322</v>
      </c>
      <c r="G145" s="117">
        <f>IF(ISNA(VLOOKUP($A145,'2022 MAEP summary '!$A$5:$Q$150,16,FALSE)),0,VLOOKUP($A145,'2022 MAEP summary '!$A$5:$Q$150,16,FALSE))</f>
        <v>4069.8745508361703</v>
      </c>
      <c r="H145" s="117">
        <f>IF(ISNA(VLOOKUP($A145,'2019 MAEP summary'!$A$5:$L$151,11,FALSE)),0,VLOOKUP($A145,'2019 MAEP summary'!$A$5:$L$151,11,FALSE))</f>
        <v>3837.724421273032</v>
      </c>
      <c r="I145" s="133">
        <f>G145-H145</f>
        <v>232.15012956313831</v>
      </c>
      <c r="J145" s="138" t="s">
        <v>190</v>
      </c>
      <c r="L145" s="117">
        <f>IF(ISNA(VLOOKUP($A145,'FY22 MAEP ADA Amount Only'!$A$5:$Q$150,11,FALSE)),0,VLOOKUP($A145,'FY22 MAEP ADA Amount Only'!$A$5:$Q$150,11,FALSE))</f>
        <v>5551.2069942282078</v>
      </c>
      <c r="M145" s="117">
        <f>IF(ISNA(VLOOKUP($A145,'FY19 MAEP ADA Amount Only'!$A$5:$L$151,8,FALSE)),0,VLOOKUP($A145,'FY19 MAEP ADA Amount Only'!$A$5:$L$151,8,FALSE))</f>
        <v>5257.1574145728646</v>
      </c>
      <c r="N145" s="133">
        <f t="shared" si="4"/>
        <v>294.04957965534322</v>
      </c>
      <c r="P145" s="117">
        <f>IF(ISNA(VLOOKUP($A145,'FY22 MAEP ADA Amount Only'!$A$5:$Q$150,16,FALSE)),0,VLOOKUP($A145,'FY22 MAEP ADA Amount Only'!$A$5:$Q$150,16,FALSE))</f>
        <v>4069.8745508361703</v>
      </c>
      <c r="Q145" s="117">
        <f>IF(ISNA(VLOOKUP($A145,'FY19 MAEP ADA Amount Only'!$A$5:$L$151,11,FALSE)),0,VLOOKUP($A145,'FY19 MAEP ADA Amount Only'!$A$5:$L$151,11,FALSE))</f>
        <v>3837.724421273032</v>
      </c>
      <c r="R145" s="133">
        <f t="shared" si="5"/>
        <v>232.15012956313831</v>
      </c>
      <c r="S145" s="138" t="s">
        <v>190</v>
      </c>
    </row>
    <row r="146" spans="1:19" s="118" customFormat="1">
      <c r="A146" s="119">
        <v>8113</v>
      </c>
      <c r="B146" s="121" t="s">
        <v>151</v>
      </c>
      <c r="C146" s="117">
        <f>IF(ISNA(VLOOKUP($A146,'2022 MAEP summary '!$A$5:$Q$150,11,FALSE)),0,VLOOKUP($A146,'2022 MAEP summary '!$A$5:$Q$150,11,FALSE))</f>
        <v>5528.3120505112502</v>
      </c>
      <c r="D146" s="117">
        <f>IF(ISNA(VLOOKUP($A146,'2019 MAEP summary'!$A$5:$L$151,8,FALSE)),0,VLOOKUP($A146,'2019 MAEP summary'!$A$5:$L$151,8,FALSE))</f>
        <v>5151.5054221793607</v>
      </c>
      <c r="E146" s="133">
        <f>C146-D146</f>
        <v>376.80662833188944</v>
      </c>
      <c r="G146" s="117">
        <f>IF(ISNA(VLOOKUP($A146,'2022 MAEP summary '!$A$5:$Q$150,16,FALSE)),0,VLOOKUP($A146,'2022 MAEP summary '!$A$5:$Q$150,16,FALSE))</f>
        <v>4296.3069862799966</v>
      </c>
      <c r="H146" s="117">
        <f>IF(ISNA(VLOOKUP($A146,'2019 MAEP summary'!$A$5:$L$151,11,FALSE)),0,VLOOKUP($A146,'2019 MAEP summary'!$A$5:$L$151,11,FALSE))</f>
        <v>4126.911201993109</v>
      </c>
      <c r="I146" s="133">
        <f>G146-H146</f>
        <v>169.39578428688765</v>
      </c>
      <c r="J146" s="138" t="s">
        <v>190</v>
      </c>
      <c r="L146" s="117">
        <f>IF(ISNA(VLOOKUP($A146,'FY22 MAEP ADA Amount Only'!$A$5:$Q$150,11,FALSE)),0,VLOOKUP($A146,'FY22 MAEP ADA Amount Only'!$A$5:$Q$150,11,FALSE))</f>
        <v>5528.3120505112502</v>
      </c>
      <c r="M146" s="117">
        <f>IF(ISNA(VLOOKUP($A146,'FY19 MAEP ADA Amount Only'!$A$5:$L$151,8,FALSE)),0,VLOOKUP($A146,'FY19 MAEP ADA Amount Only'!$A$5:$L$151,8,FALSE))</f>
        <v>5151.5054221793607</v>
      </c>
      <c r="N146" s="133">
        <f t="shared" si="4"/>
        <v>376.80662833188944</v>
      </c>
      <c r="P146" s="117">
        <f>IF(ISNA(VLOOKUP($A146,'FY22 MAEP ADA Amount Only'!$A$5:$Q$150,16,FALSE)),0,VLOOKUP($A146,'FY22 MAEP ADA Amount Only'!$A$5:$Q$150,16,FALSE))</f>
        <v>4296.3069862799966</v>
      </c>
      <c r="Q146" s="117">
        <f>IF(ISNA(VLOOKUP($A146,'FY19 MAEP ADA Amount Only'!$A$5:$L$151,11,FALSE)),0,VLOOKUP($A146,'FY19 MAEP ADA Amount Only'!$A$5:$L$151,11,FALSE))</f>
        <v>4126.911201993109</v>
      </c>
      <c r="R146" s="133">
        <f t="shared" si="5"/>
        <v>169.39578428688765</v>
      </c>
      <c r="S146" s="138" t="s">
        <v>190</v>
      </c>
    </row>
    <row r="147" spans="1:19" s="125" customFormat="1">
      <c r="A147" s="56">
        <v>8200</v>
      </c>
      <c r="B147" s="70" t="s">
        <v>152</v>
      </c>
      <c r="C147" s="123">
        <f>IF(ISNA(VLOOKUP($A147,'2022 MAEP summary '!$A$5:$Q$150,11,FALSE)),0,VLOOKUP($A147,'2022 MAEP summary '!$A$5:$Q$150,11,FALSE))</f>
        <v>5529.9277794320969</v>
      </c>
      <c r="D147" s="123">
        <f>IF(ISNA(VLOOKUP($A147,'2019 MAEP summary'!$A$5:$L$151,8,FALSE)),0,VLOOKUP($A147,'2019 MAEP summary'!$A$5:$L$151,8,FALSE))</f>
        <v>5259.6811784249294</v>
      </c>
      <c r="E147" s="134">
        <f>C147-D147</f>
        <v>270.24660100716756</v>
      </c>
      <c r="G147" s="123">
        <f>IF(ISNA(VLOOKUP($A147,'2022 MAEP summary '!$A$5:$Q$150,16,FALSE)),0,VLOOKUP($A147,'2022 MAEP summary '!$A$5:$Q$150,16,FALSE))</f>
        <v>4117.5578234150198</v>
      </c>
      <c r="H147" s="123">
        <f>IF(ISNA(VLOOKUP($A147,'2019 MAEP summary'!$A$5:$L$151,11,FALSE)),0,VLOOKUP($A147,'2019 MAEP summary'!$A$5:$L$151,11,FALSE))</f>
        <v>3839.5673194366527</v>
      </c>
      <c r="I147" s="134">
        <f>G147-H147</f>
        <v>277.99050397836709</v>
      </c>
      <c r="J147" s="139"/>
      <c r="L147" s="123">
        <f>IF(ISNA(VLOOKUP($A147,'FY22 MAEP ADA Amount Only'!$A$5:$Q$150,11,FALSE)),0,VLOOKUP($A147,'FY22 MAEP ADA Amount Only'!$A$5:$Q$150,11,FALSE))</f>
        <v>5529.9277794320969</v>
      </c>
      <c r="M147" s="123">
        <f>IF(ISNA(VLOOKUP($A147,'FY19 MAEP ADA Amount Only'!$A$5:$L$151,8,FALSE)),0,VLOOKUP($A147,'FY19 MAEP ADA Amount Only'!$A$5:$L$151,8,FALSE))</f>
        <v>5259.6811784249294</v>
      </c>
      <c r="N147" s="134">
        <f t="shared" si="4"/>
        <v>270.24660100716756</v>
      </c>
      <c r="P147" s="123">
        <f>IF(ISNA(VLOOKUP($A147,'FY22 MAEP ADA Amount Only'!$A$5:$Q$150,16,FALSE)),0,VLOOKUP($A147,'FY22 MAEP ADA Amount Only'!$A$5:$Q$150,16,FALSE))</f>
        <v>4117.5578234150198</v>
      </c>
      <c r="Q147" s="123">
        <f>IF(ISNA(VLOOKUP($A147,'FY19 MAEP ADA Amount Only'!$A$5:$L$151,11,FALSE)),0,VLOOKUP($A147,'FY19 MAEP ADA Amount Only'!$A$5:$L$151,11,FALSE))</f>
        <v>3839.5673194366527</v>
      </c>
      <c r="R147" s="134">
        <f t="shared" si="5"/>
        <v>277.99050397836709</v>
      </c>
      <c r="S147" s="139"/>
    </row>
    <row r="148" spans="1:19" s="118" customFormat="1">
      <c r="A148" s="119">
        <v>8220</v>
      </c>
      <c r="B148" s="121" t="s">
        <v>153</v>
      </c>
      <c r="C148" s="117">
        <f>IF(ISNA(VLOOKUP($A148,'2022 MAEP summary '!$A$5:$Q$150,11,FALSE)),0,VLOOKUP($A148,'2022 MAEP summary '!$A$5:$Q$150,11,FALSE))</f>
        <v>5523.6541070279854</v>
      </c>
      <c r="D148" s="117">
        <f>IF(ISNA(VLOOKUP($A148,'2019 MAEP summary'!$A$5:$L$151,8,FALSE)),0,VLOOKUP($A148,'2019 MAEP summary'!$A$5:$L$151,8,FALSE))</f>
        <v>5262.93335939808</v>
      </c>
      <c r="E148" s="133">
        <f>C148-D148</f>
        <v>260.72074762990542</v>
      </c>
      <c r="G148" s="117">
        <f>IF(ISNA(VLOOKUP($A148,'2022 MAEP summary '!$A$5:$Q$150,16,FALSE)),0,VLOOKUP($A148,'2022 MAEP summary '!$A$5:$Q$150,16,FALSE))</f>
        <v>4863.4798876399145</v>
      </c>
      <c r="H148" s="117">
        <f>IF(ISNA(VLOOKUP($A148,'2019 MAEP summary'!$A$5:$L$151,11,FALSE)),0,VLOOKUP($A148,'2019 MAEP summary'!$A$5:$L$151,11,FALSE))</f>
        <v>4709.4688220088628</v>
      </c>
      <c r="I148" s="133">
        <f>G148-H148</f>
        <v>154.01106563105168</v>
      </c>
      <c r="J148" s="138" t="s">
        <v>190</v>
      </c>
      <c r="L148" s="117">
        <f>IF(ISNA(VLOOKUP($A148,'FY22 MAEP ADA Amount Only'!$A$5:$Q$150,11,FALSE)),0,VLOOKUP($A148,'FY22 MAEP ADA Amount Only'!$A$5:$Q$150,11,FALSE))</f>
        <v>5523.6541070279854</v>
      </c>
      <c r="M148" s="117">
        <f>IF(ISNA(VLOOKUP($A148,'FY19 MAEP ADA Amount Only'!$A$5:$L$151,8,FALSE)),0,VLOOKUP($A148,'FY19 MAEP ADA Amount Only'!$A$5:$L$151,8,FALSE))</f>
        <v>5262.93335939808</v>
      </c>
      <c r="N148" s="133">
        <f t="shared" si="4"/>
        <v>260.72074762990542</v>
      </c>
      <c r="P148" s="117">
        <f>IF(ISNA(VLOOKUP($A148,'FY22 MAEP ADA Amount Only'!$A$5:$Q$150,16,FALSE)),0,VLOOKUP($A148,'FY22 MAEP ADA Amount Only'!$A$5:$Q$150,16,FALSE))</f>
        <v>4863.4798876399145</v>
      </c>
      <c r="Q148" s="117">
        <f>IF(ISNA(VLOOKUP($A148,'FY19 MAEP ADA Amount Only'!$A$5:$L$151,11,FALSE)),0,VLOOKUP($A148,'FY19 MAEP ADA Amount Only'!$A$5:$L$151,11,FALSE))</f>
        <v>4709.4688220088628</v>
      </c>
      <c r="R148" s="133">
        <f t="shared" si="5"/>
        <v>154.01106563105168</v>
      </c>
      <c r="S148" s="138" t="s">
        <v>190</v>
      </c>
    </row>
    <row r="151" spans="1:19">
      <c r="B151" s="135" t="s">
        <v>207</v>
      </c>
    </row>
  </sheetData>
  <mergeCells count="4">
    <mergeCell ref="C1:E1"/>
    <mergeCell ref="G1:I1"/>
    <mergeCell ref="L1:N1"/>
    <mergeCell ref="P1:R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2022 MAEP summary </vt:lpstr>
      <vt:lpstr>2021 MAEP summary </vt:lpstr>
      <vt:lpstr>2019 MAEP summary</vt:lpstr>
      <vt:lpstr>FY22 MAEP ADA Amount Only</vt:lpstr>
      <vt:lpstr>FY21 MAEP ADA Amount Only</vt:lpstr>
      <vt:lpstr>FY19 MAEP ADA Amount Only</vt:lpstr>
      <vt:lpstr>Summary</vt:lpstr>
      <vt:lpstr>High Need LEAs</vt:lpstr>
      <vt:lpstr>Highest Poverty Need LEAs</vt:lpstr>
      <vt:lpstr>'2019 MAEP summary'!Print_Area</vt:lpstr>
      <vt:lpstr>'2021 MAEP summary '!Print_Area</vt:lpstr>
      <vt:lpstr>'2022 MAEP summary '!Print_Area</vt:lpstr>
      <vt:lpstr>'FY19 MAEP ADA Amount Only'!Print_Area</vt:lpstr>
      <vt:lpstr>'FY21 MAEP ADA Amount Only'!Print_Area</vt:lpstr>
      <vt:lpstr>'FY22 MAEP ADA Amount Only'!Print_Area</vt:lpstr>
      <vt:lpstr>'2019 MAEP summary'!Print_Titles</vt:lpstr>
      <vt:lpstr>'2021 MAEP summary '!Print_Titles</vt:lpstr>
      <vt:lpstr>'2022 MAEP summary '!Print_Titles</vt:lpstr>
      <vt:lpstr>'FY19 MAEP ADA Amount Only'!Print_Titles</vt:lpstr>
      <vt:lpstr>'FY21 MAEP ADA Amount Only'!Print_Titles</vt:lpstr>
      <vt:lpstr>'FY22 MAEP ADA Amount Only'!Print_Titles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Letitia Johnson</dc:creator>
  <cp:lastModifiedBy>Elisha Campbell</cp:lastModifiedBy>
  <dcterms:created xsi:type="dcterms:W3CDTF">2022-08-24T20:50:09Z</dcterms:created>
  <dcterms:modified xsi:type="dcterms:W3CDTF">2022-08-26T18:59:47Z</dcterms:modified>
</cp:coreProperties>
</file>