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cheryl_ford_ed_gov/Documents/Desktop/Excel files/"/>
    </mc:Choice>
  </mc:AlternateContent>
  <xr:revisionPtr revIDLastSave="0" documentId="8_{310A1225-BFB2-46F2-B206-DBD69D0B62EE}" xr6:coauthVersionLast="47" xr6:coauthVersionMax="47" xr10:uidLastSave="{00000000-0000-0000-0000-000000000000}"/>
  <bookViews>
    <workbookView xWindow="-120" yWindow="-120" windowWidth="29040" windowHeight="15840" activeTab="1" xr2:uid="{596E9B14-741F-4FFD-B4BF-E743595736DA}"/>
  </bookViews>
  <sheets>
    <sheet name="High-Poverty_Schools_TN" sheetId="7" r:id="rId1"/>
    <sheet name="MoEquity" sheetId="8" r:id="rId2"/>
  </sheets>
  <externalReferences>
    <externalReference r:id="rId3"/>
  </externalReferences>
  <definedNames>
    <definedName name="_xlnm._FilterDatabase" localSheetId="0" hidden="1">'High-Poverty_Schools_TN'!$A$1:$E$510</definedName>
    <definedName name="Statewide_Decrease_F19toFY22">MoEquity!$X$13</definedName>
    <definedName name="Statewide_Decrease_FY21toFY22">MoEquity!$X$12</definedName>
    <definedName name="Statewide_Difference_FY19to22">MoEquity!$X$9</definedName>
    <definedName name="Statewide_Difference_FY21to22">MoEquity!$X$8</definedName>
    <definedName name="Statewide_FY19">MoEquity!$X$5</definedName>
    <definedName name="Statewide_FY21">MoEquity!$X$4</definedName>
    <definedName name="Statewide_FY22">MoEquity!$X$3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7" i="8" l="1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M32" i="8" l="1"/>
  <c r="M52" i="8"/>
  <c r="M35" i="8"/>
  <c r="J52" i="8"/>
  <c r="J32" i="8"/>
  <c r="J35" i="8"/>
  <c r="P52" i="8"/>
  <c r="P32" i="8"/>
  <c r="P35" i="8"/>
  <c r="T52" i="8"/>
  <c r="T42" i="8"/>
  <c r="T43" i="8"/>
  <c r="T44" i="8"/>
  <c r="T45" i="8"/>
  <c r="T46" i="8"/>
  <c r="T47" i="8"/>
  <c r="T48" i="8"/>
  <c r="T49" i="8"/>
  <c r="T50" i="8"/>
  <c r="T51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D148" i="8"/>
  <c r="X5" i="8"/>
  <c r="X4" i="8"/>
  <c r="X3" i="8"/>
  <c r="O148" i="8"/>
  <c r="N148" i="8"/>
  <c r="L148" i="8"/>
  <c r="K148" i="8"/>
  <c r="I148" i="8"/>
  <c r="H148" i="8"/>
  <c r="M7" i="8"/>
  <c r="J7" i="8"/>
  <c r="Q52" i="8" l="1"/>
  <c r="R32" i="8"/>
  <c r="Q32" i="8"/>
  <c r="Q35" i="8"/>
  <c r="R35" i="8"/>
  <c r="R52" i="8"/>
  <c r="X9" i="8"/>
  <c r="X13" i="8" s="1"/>
  <c r="X8" i="8"/>
  <c r="X12" i="8" s="1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3" i="8"/>
  <c r="P34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M3" i="8"/>
  <c r="M4" i="8"/>
  <c r="M5" i="8"/>
  <c r="M6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3" i="8"/>
  <c r="M34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J3" i="8"/>
  <c r="J4" i="8"/>
  <c r="J5" i="8"/>
  <c r="J6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3" i="8"/>
  <c r="J34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R73" i="8"/>
  <c r="P2" i="8"/>
  <c r="M2" i="8"/>
  <c r="J2" i="8"/>
  <c r="S52" i="8" l="1"/>
  <c r="T32" i="8"/>
  <c r="T35" i="8"/>
  <c r="S35" i="8"/>
  <c r="S32" i="8"/>
  <c r="R65" i="8"/>
  <c r="R57" i="8"/>
  <c r="R48" i="8"/>
  <c r="R40" i="8"/>
  <c r="T40" i="8" s="1"/>
  <c r="R30" i="8"/>
  <c r="T30" i="8" s="1"/>
  <c r="R22" i="8"/>
  <c r="T22" i="8" s="1"/>
  <c r="R14" i="8"/>
  <c r="T14" i="8" s="1"/>
  <c r="R60" i="8"/>
  <c r="R25" i="8"/>
  <c r="T25" i="8" s="1"/>
  <c r="R124" i="8"/>
  <c r="R92" i="8"/>
  <c r="R6" i="8"/>
  <c r="T6" i="8" s="1"/>
  <c r="Q5" i="8"/>
  <c r="S5" i="8" s="1"/>
  <c r="Q88" i="8"/>
  <c r="S88" i="8" s="1"/>
  <c r="Q80" i="8"/>
  <c r="S80" i="8" s="1"/>
  <c r="Q3" i="8"/>
  <c r="S3" i="8" s="1"/>
  <c r="Q144" i="8"/>
  <c r="Q136" i="8"/>
  <c r="Q128" i="8"/>
  <c r="Q120" i="8"/>
  <c r="Q112" i="8"/>
  <c r="Q104" i="8"/>
  <c r="S104" i="8" s="1"/>
  <c r="Q96" i="8"/>
  <c r="S96" i="8" s="1"/>
  <c r="Q70" i="8"/>
  <c r="S70" i="8" s="1"/>
  <c r="Q62" i="8"/>
  <c r="S62" i="8" s="1"/>
  <c r="Q54" i="8"/>
  <c r="S54" i="8" s="1"/>
  <c r="Q45" i="8"/>
  <c r="S45" i="8" s="1"/>
  <c r="Q37" i="8"/>
  <c r="S37" i="8" s="1"/>
  <c r="Q27" i="8"/>
  <c r="S27" i="8" s="1"/>
  <c r="Q19" i="8"/>
  <c r="S19" i="8" s="1"/>
  <c r="Q11" i="8"/>
  <c r="S11" i="8" s="1"/>
  <c r="R89" i="8"/>
  <c r="R81" i="8"/>
  <c r="Q72" i="8"/>
  <c r="S72" i="8" s="1"/>
  <c r="Q64" i="8"/>
  <c r="S64" i="8" s="1"/>
  <c r="Q56" i="8"/>
  <c r="S56" i="8" s="1"/>
  <c r="Q47" i="8"/>
  <c r="S47" i="8" s="1"/>
  <c r="Q39" i="8"/>
  <c r="S39" i="8" s="1"/>
  <c r="Q29" i="8"/>
  <c r="S29" i="8" s="1"/>
  <c r="Q21" i="8"/>
  <c r="S21" i="8" s="1"/>
  <c r="Q13" i="8"/>
  <c r="S13" i="8" s="1"/>
  <c r="R121" i="8"/>
  <c r="R145" i="8"/>
  <c r="R113" i="8"/>
  <c r="Q86" i="8"/>
  <c r="S86" i="8" s="1"/>
  <c r="R137" i="8"/>
  <c r="R105" i="8"/>
  <c r="Q78" i="8"/>
  <c r="S78" i="8" s="1"/>
  <c r="Q126" i="8"/>
  <c r="Q94" i="8"/>
  <c r="S94" i="8" s="1"/>
  <c r="R129" i="8"/>
  <c r="R97" i="8"/>
  <c r="Q142" i="8"/>
  <c r="Q134" i="8"/>
  <c r="Q118" i="8"/>
  <c r="Q110" i="8"/>
  <c r="Q102" i="8"/>
  <c r="S102" i="8" s="1"/>
  <c r="Q132" i="8"/>
  <c r="Q100" i="8"/>
  <c r="S100" i="8" s="1"/>
  <c r="Q76" i="8"/>
  <c r="S76" i="8" s="1"/>
  <c r="Q68" i="8"/>
  <c r="S68" i="8" s="1"/>
  <c r="Q51" i="8"/>
  <c r="S51" i="8" s="1"/>
  <c r="Q43" i="8"/>
  <c r="S43" i="8" s="1"/>
  <c r="Q17" i="8"/>
  <c r="S17" i="8" s="1"/>
  <c r="Q147" i="8"/>
  <c r="Q139" i="8"/>
  <c r="Q131" i="8"/>
  <c r="Q123" i="8"/>
  <c r="Q115" i="8"/>
  <c r="Q107" i="8"/>
  <c r="Q99" i="8"/>
  <c r="S99" i="8" s="1"/>
  <c r="Q91" i="8"/>
  <c r="S91" i="8" s="1"/>
  <c r="Q83" i="8"/>
  <c r="S83" i="8" s="1"/>
  <c r="Q75" i="8"/>
  <c r="S75" i="8" s="1"/>
  <c r="Q67" i="8"/>
  <c r="S67" i="8" s="1"/>
  <c r="Q59" i="8"/>
  <c r="S59" i="8" s="1"/>
  <c r="Q50" i="8"/>
  <c r="S50" i="8" s="1"/>
  <c r="Q42" i="8"/>
  <c r="S42" i="8" s="1"/>
  <c r="Q33" i="8"/>
  <c r="S33" i="8" s="1"/>
  <c r="Q24" i="8"/>
  <c r="S24" i="8" s="1"/>
  <c r="Q16" i="8"/>
  <c r="S16" i="8" s="1"/>
  <c r="Q8" i="8"/>
  <c r="S8" i="8" s="1"/>
  <c r="Q140" i="8"/>
  <c r="Q116" i="8"/>
  <c r="Q84" i="8"/>
  <c r="S84" i="8" s="1"/>
  <c r="Q34" i="8"/>
  <c r="S34" i="8" s="1"/>
  <c r="Q9" i="8"/>
  <c r="S9" i="8" s="1"/>
  <c r="Q108" i="8"/>
  <c r="Q146" i="8"/>
  <c r="Q130" i="8"/>
  <c r="Q114" i="8"/>
  <c r="Q98" i="8"/>
  <c r="S98" i="8" s="1"/>
  <c r="Q82" i="8"/>
  <c r="S82" i="8" s="1"/>
  <c r="Q74" i="8"/>
  <c r="S74" i="8" s="1"/>
  <c r="Q66" i="8"/>
  <c r="S66" i="8" s="1"/>
  <c r="Q58" i="8"/>
  <c r="S58" i="8" s="1"/>
  <c r="Q41" i="8"/>
  <c r="S41" i="8" s="1"/>
  <c r="Q31" i="8"/>
  <c r="S31" i="8" s="1"/>
  <c r="Q23" i="8"/>
  <c r="S23" i="8" s="1"/>
  <c r="Q15" i="8"/>
  <c r="S15" i="8" s="1"/>
  <c r="Q7" i="8"/>
  <c r="S7" i="8" s="1"/>
  <c r="Q138" i="8"/>
  <c r="Q122" i="8"/>
  <c r="Q106" i="8"/>
  <c r="S106" i="8" s="1"/>
  <c r="Q90" i="8"/>
  <c r="S90" i="8" s="1"/>
  <c r="Q49" i="8"/>
  <c r="S49" i="8" s="1"/>
  <c r="Q103" i="8"/>
  <c r="S103" i="8" s="1"/>
  <c r="Q55" i="8"/>
  <c r="S55" i="8" s="1"/>
  <c r="R2" i="8"/>
  <c r="T2" i="8" s="1"/>
  <c r="Q143" i="8"/>
  <c r="Q95" i="8"/>
  <c r="S95" i="8" s="1"/>
  <c r="Q63" i="8"/>
  <c r="S63" i="8" s="1"/>
  <c r="Q20" i="8"/>
  <c r="S20" i="8" s="1"/>
  <c r="Q141" i="8"/>
  <c r="R133" i="8"/>
  <c r="Q125" i="8"/>
  <c r="Q117" i="8"/>
  <c r="Q109" i="8"/>
  <c r="R101" i="8"/>
  <c r="Q93" i="8"/>
  <c r="S93" i="8" s="1"/>
  <c r="Q85" i="8"/>
  <c r="S85" i="8" s="1"/>
  <c r="Q77" i="8"/>
  <c r="S77" i="8" s="1"/>
  <c r="R69" i="8"/>
  <c r="Q61" i="8"/>
  <c r="S61" i="8" s="1"/>
  <c r="Q53" i="8"/>
  <c r="S53" i="8" s="1"/>
  <c r="Q44" i="8"/>
  <c r="S44" i="8" s="1"/>
  <c r="R36" i="8"/>
  <c r="T36" i="8" s="1"/>
  <c r="Q26" i="8"/>
  <c r="S26" i="8" s="1"/>
  <c r="Q18" i="8"/>
  <c r="S18" i="8" s="1"/>
  <c r="Q10" i="8"/>
  <c r="S10" i="8" s="1"/>
  <c r="Q127" i="8"/>
  <c r="Q87" i="8"/>
  <c r="S87" i="8" s="1"/>
  <c r="Q46" i="8"/>
  <c r="S46" i="8" s="1"/>
  <c r="Q4" i="8"/>
  <c r="S4" i="8" s="1"/>
  <c r="Q135" i="8"/>
  <c r="Q119" i="8"/>
  <c r="Q79" i="8"/>
  <c r="S79" i="8" s="1"/>
  <c r="Q38" i="8"/>
  <c r="S38" i="8" s="1"/>
  <c r="Q12" i="8"/>
  <c r="S12" i="8" s="1"/>
  <c r="Q111" i="8"/>
  <c r="Q71" i="8"/>
  <c r="S71" i="8" s="1"/>
  <c r="Q28" i="8"/>
  <c r="S28" i="8" s="1"/>
  <c r="Q124" i="8"/>
  <c r="Q92" i="8"/>
  <c r="S92" i="8" s="1"/>
  <c r="Q60" i="8"/>
  <c r="S60" i="8" s="1"/>
  <c r="Q25" i="8"/>
  <c r="S25" i="8" s="1"/>
  <c r="Q133" i="8"/>
  <c r="Q101" i="8"/>
  <c r="S101" i="8" s="1"/>
  <c r="Q69" i="8"/>
  <c r="S69" i="8" s="1"/>
  <c r="Q36" i="8"/>
  <c r="S36" i="8" s="1"/>
  <c r="R112" i="8"/>
  <c r="R47" i="8"/>
  <c r="R144" i="8"/>
  <c r="R80" i="8"/>
  <c r="R13" i="8"/>
  <c r="T13" i="8" s="1"/>
  <c r="R141" i="8"/>
  <c r="R132" i="8"/>
  <c r="R109" i="8"/>
  <c r="R100" i="8"/>
  <c r="R77" i="8"/>
  <c r="R68" i="8"/>
  <c r="R44" i="8"/>
  <c r="R34" i="8"/>
  <c r="T34" i="8" s="1"/>
  <c r="R10" i="8"/>
  <c r="T10" i="8" s="1"/>
  <c r="R120" i="8"/>
  <c r="R88" i="8"/>
  <c r="R56" i="8"/>
  <c r="R21" i="8"/>
  <c r="T21" i="8" s="1"/>
  <c r="Q145" i="8"/>
  <c r="Q137" i="8"/>
  <c r="Q129" i="8"/>
  <c r="Q121" i="8"/>
  <c r="Q113" i="8"/>
  <c r="Q105" i="8"/>
  <c r="S105" i="8" s="1"/>
  <c r="Q97" i="8"/>
  <c r="S97" i="8" s="1"/>
  <c r="Q89" i="8"/>
  <c r="S89" i="8" s="1"/>
  <c r="Q81" i="8"/>
  <c r="S81" i="8" s="1"/>
  <c r="Q73" i="8"/>
  <c r="S73" i="8" s="1"/>
  <c r="Q65" i="8"/>
  <c r="S65" i="8" s="1"/>
  <c r="Q57" i="8"/>
  <c r="S57" i="8" s="1"/>
  <c r="Q48" i="8"/>
  <c r="S48" i="8" s="1"/>
  <c r="Q40" i="8"/>
  <c r="S40" i="8" s="1"/>
  <c r="Q30" i="8"/>
  <c r="S30" i="8" s="1"/>
  <c r="Q22" i="8"/>
  <c r="S22" i="8" s="1"/>
  <c r="Q14" i="8"/>
  <c r="S14" i="8" s="1"/>
  <c r="Q6" i="8"/>
  <c r="S6" i="8" s="1"/>
  <c r="R140" i="8"/>
  <c r="R117" i="8"/>
  <c r="R108" i="8"/>
  <c r="R85" i="8"/>
  <c r="R76" i="8"/>
  <c r="R53" i="8"/>
  <c r="R43" i="8"/>
  <c r="R18" i="8"/>
  <c r="T18" i="8" s="1"/>
  <c r="R9" i="8"/>
  <c r="T9" i="8" s="1"/>
  <c r="R128" i="8"/>
  <c r="R96" i="8"/>
  <c r="R64" i="8"/>
  <c r="R29" i="8"/>
  <c r="T29" i="8" s="1"/>
  <c r="Q2" i="8"/>
  <c r="S2" i="8" s="1"/>
  <c r="R125" i="8"/>
  <c r="R116" i="8"/>
  <c r="R93" i="8"/>
  <c r="R84" i="8"/>
  <c r="R61" i="8"/>
  <c r="R51" i="8"/>
  <c r="R26" i="8"/>
  <c r="T26" i="8" s="1"/>
  <c r="R17" i="8"/>
  <c r="T17" i="8" s="1"/>
  <c r="R136" i="8"/>
  <c r="R104" i="8"/>
  <c r="R72" i="8"/>
  <c r="R39" i="8"/>
  <c r="T39" i="8" s="1"/>
  <c r="R5" i="8"/>
  <c r="T5" i="8" s="1"/>
  <c r="R147" i="8"/>
  <c r="R143" i="8"/>
  <c r="R139" i="8"/>
  <c r="R135" i="8"/>
  <c r="R131" i="8"/>
  <c r="R127" i="8"/>
  <c r="R123" i="8"/>
  <c r="R119" i="8"/>
  <c r="R115" i="8"/>
  <c r="R111" i="8"/>
  <c r="R107" i="8"/>
  <c r="R103" i="8"/>
  <c r="R99" i="8"/>
  <c r="R95" i="8"/>
  <c r="R91" i="8"/>
  <c r="R87" i="8"/>
  <c r="R83" i="8"/>
  <c r="R79" i="8"/>
  <c r="R75" i="8"/>
  <c r="R71" i="8"/>
  <c r="R67" i="8"/>
  <c r="R63" i="8"/>
  <c r="R59" i="8"/>
  <c r="R55" i="8"/>
  <c r="R50" i="8"/>
  <c r="R46" i="8"/>
  <c r="R42" i="8"/>
  <c r="R38" i="8"/>
  <c r="T38" i="8" s="1"/>
  <c r="R33" i="8"/>
  <c r="T33" i="8" s="1"/>
  <c r="R28" i="8"/>
  <c r="T28" i="8" s="1"/>
  <c r="R24" i="8"/>
  <c r="T24" i="8" s="1"/>
  <c r="R20" i="8"/>
  <c r="T20" i="8" s="1"/>
  <c r="R16" i="8"/>
  <c r="T16" i="8" s="1"/>
  <c r="R12" i="8"/>
  <c r="T12" i="8" s="1"/>
  <c r="R8" i="8"/>
  <c r="T8" i="8" s="1"/>
  <c r="R4" i="8"/>
  <c r="T4" i="8" s="1"/>
  <c r="R146" i="8"/>
  <c r="R142" i="8"/>
  <c r="R138" i="8"/>
  <c r="R134" i="8"/>
  <c r="R130" i="8"/>
  <c r="R126" i="8"/>
  <c r="R122" i="8"/>
  <c r="R118" i="8"/>
  <c r="R114" i="8"/>
  <c r="R110" i="8"/>
  <c r="R106" i="8"/>
  <c r="R102" i="8"/>
  <c r="R98" i="8"/>
  <c r="R94" i="8"/>
  <c r="R90" i="8"/>
  <c r="R86" i="8"/>
  <c r="R82" i="8"/>
  <c r="R78" i="8"/>
  <c r="R74" i="8"/>
  <c r="R70" i="8"/>
  <c r="R66" i="8"/>
  <c r="R62" i="8"/>
  <c r="R58" i="8"/>
  <c r="R54" i="8"/>
  <c r="R49" i="8"/>
  <c r="R45" i="8"/>
  <c r="R41" i="8"/>
  <c r="T41" i="8" s="1"/>
  <c r="R37" i="8"/>
  <c r="T37" i="8" s="1"/>
  <c r="R31" i="8"/>
  <c r="T31" i="8" s="1"/>
  <c r="R27" i="8"/>
  <c r="T27" i="8" s="1"/>
  <c r="R23" i="8"/>
  <c r="T23" i="8" s="1"/>
  <c r="R19" i="8"/>
  <c r="T19" i="8" s="1"/>
  <c r="R15" i="8"/>
  <c r="T15" i="8" s="1"/>
  <c r="R11" i="8"/>
  <c r="T11" i="8" s="1"/>
  <c r="R7" i="8"/>
  <c r="T7" i="8" s="1"/>
  <c r="R3" i="8"/>
  <c r="T3" i="8" s="1"/>
</calcChain>
</file>

<file path=xl/sharedStrings.xml><?xml version="1.0" encoding="utf-8"?>
<sst xmlns="http://schemas.openxmlformats.org/spreadsheetml/2006/main" count="1344" uniqueCount="828">
  <si>
    <t>LEA</t>
  </si>
  <si>
    <t>Cumulative Enrollment</t>
  </si>
  <si>
    <t>High-Need LEAs (50% of cumulative enrollment)</t>
  </si>
  <si>
    <t>Alcoa Elementary</t>
  </si>
  <si>
    <t>Alcoa</t>
  </si>
  <si>
    <t>Lester Prep</t>
  </si>
  <si>
    <t>Achievement School District</t>
  </si>
  <si>
    <t>Journey Hanley Middle School</t>
  </si>
  <si>
    <t>Journey Coleman School</t>
  </si>
  <si>
    <t>Cornerstone Prep - Lester Campus</t>
  </si>
  <si>
    <t>Cornerstone Prep Denver Campus</t>
  </si>
  <si>
    <t>Journey Hanley Elementary</t>
  </si>
  <si>
    <t>Whitney Achievement Elementary School</t>
  </si>
  <si>
    <t>Alamo Elementary</t>
  </si>
  <si>
    <t>Alamo</t>
  </si>
  <si>
    <t>Alvin C. York Institute</t>
  </si>
  <si>
    <t>Alvin C York Institute</t>
  </si>
  <si>
    <t>Briceville Elementary</t>
  </si>
  <si>
    <t>Anderson County</t>
  </si>
  <si>
    <t>Lake City Elementary</t>
  </si>
  <si>
    <t>Dutch Valley Elementary</t>
  </si>
  <si>
    <t>Norwood Elementary</t>
  </si>
  <si>
    <t>Arlington Middle</t>
  </si>
  <si>
    <t>Arlington</t>
  </si>
  <si>
    <t>City Park Elementary</t>
  </si>
  <si>
    <t>Athens</t>
  </si>
  <si>
    <t>Ingleside Elementary</t>
  </si>
  <si>
    <t>Bartlett Elementary School</t>
  </si>
  <si>
    <t>Bartlett</t>
  </si>
  <si>
    <t>Elmore Park Middle School</t>
  </si>
  <si>
    <t>Altruria Elementary</t>
  </si>
  <si>
    <t>East Side Elementary</t>
  </si>
  <si>
    <t>Bedford County</t>
  </si>
  <si>
    <t>Eakin Elementary</t>
  </si>
  <si>
    <t>Learning Way Elementary</t>
  </si>
  <si>
    <t>Harris Middle School</t>
  </si>
  <si>
    <t>Bells Elementary</t>
  </si>
  <si>
    <t>Bells</t>
  </si>
  <si>
    <t>Holladay Elementary</t>
  </si>
  <si>
    <t>Benton County</t>
  </si>
  <si>
    <t>Big Sandy School</t>
  </si>
  <si>
    <t>Pikeville Elementary</t>
  </si>
  <si>
    <t>Bledsoe County</t>
  </si>
  <si>
    <t>Cecil B Rigsby Elementary</t>
  </si>
  <si>
    <t>Walland Elementary School</t>
  </si>
  <si>
    <t>Blount County</t>
  </si>
  <si>
    <t>Montvale Elementary</t>
  </si>
  <si>
    <t>Townsend Elementary</t>
  </si>
  <si>
    <t>Eagleton Middle School</t>
  </si>
  <si>
    <t>Eagleton Elementary</t>
  </si>
  <si>
    <t>Union Grove Middle School</t>
  </si>
  <si>
    <t>Bradford Elementary</t>
  </si>
  <si>
    <t>Bradford</t>
  </si>
  <si>
    <t>Taylor Elementary School</t>
  </si>
  <si>
    <t>Bradley County</t>
  </si>
  <si>
    <t>Oak Grove Elementary School</t>
  </si>
  <si>
    <t>North Cleveland GOAL Academy</t>
  </si>
  <si>
    <t>Valley View Elementary School</t>
  </si>
  <si>
    <t>Prospect Elementary School</t>
  </si>
  <si>
    <t>Anderson Elementary</t>
  </si>
  <si>
    <t>Bristol</t>
  </si>
  <si>
    <t>Fairmount Elementary</t>
  </si>
  <si>
    <t>White Oak Elementary</t>
  </si>
  <si>
    <t>Campbell County</t>
  </si>
  <si>
    <t>LaFollette Elementary School</t>
  </si>
  <si>
    <t>Jellico Elementary</t>
  </si>
  <si>
    <t>Woodbury Grammar</t>
  </si>
  <si>
    <t>Cannon County</t>
  </si>
  <si>
    <t>Short Mountain Elementary</t>
  </si>
  <si>
    <t>Siam Learning Center</t>
  </si>
  <si>
    <t>Carter County</t>
  </si>
  <si>
    <t>Central Elementary</t>
  </si>
  <si>
    <t>Keenburg Elementary</t>
  </si>
  <si>
    <t>Valley Forge Elementary</t>
  </si>
  <si>
    <t>Alamo City School District</t>
  </si>
  <si>
    <t>Alcoa City School District</t>
  </si>
  <si>
    <t>Anderson County School District</t>
  </si>
  <si>
    <t>Arlington Community School District</t>
  </si>
  <si>
    <t>Athens City Schools</t>
  </si>
  <si>
    <t>Bartlett City School District</t>
  </si>
  <si>
    <t>Bedford County School District</t>
  </si>
  <si>
    <t>Bells City School District</t>
  </si>
  <si>
    <t>Benton County School District</t>
  </si>
  <si>
    <t>Bledsoe County School District</t>
  </si>
  <si>
    <t>Blount County School District</t>
  </si>
  <si>
    <t>Bradford Special School District</t>
  </si>
  <si>
    <t>Bradley County School District</t>
  </si>
  <si>
    <t>Bristol City School District</t>
  </si>
  <si>
    <t>Campbell County School District</t>
  </si>
  <si>
    <t>Cannon County School District</t>
  </si>
  <si>
    <t>Carter County School District</t>
  </si>
  <si>
    <t>Cheatham County School District</t>
  </si>
  <si>
    <t>Chester County School District</t>
  </si>
  <si>
    <t>Claiborne County School District</t>
  </si>
  <si>
    <t>Clay County School District</t>
  </si>
  <si>
    <t>Cleveland City School District</t>
  </si>
  <si>
    <t>Clinton City School District</t>
  </si>
  <si>
    <t>Cocke County School District</t>
  </si>
  <si>
    <t>Coffee County School District</t>
  </si>
  <si>
    <t>Collierville School District</t>
  </si>
  <si>
    <t>Crockett County School District</t>
  </si>
  <si>
    <t>Cumberland County School District</t>
  </si>
  <si>
    <t>Davidson County School District</t>
  </si>
  <si>
    <t>Dayton City Elementary School District</t>
  </si>
  <si>
    <t>Decatur County School District</t>
  </si>
  <si>
    <t>DeKalb County School District</t>
  </si>
  <si>
    <t>Dickson County School District</t>
  </si>
  <si>
    <t>Dyer County School District</t>
  </si>
  <si>
    <t>Dyersburg City School District</t>
  </si>
  <si>
    <t>Elizabethton City School District</t>
  </si>
  <si>
    <t>Etowah City School District</t>
  </si>
  <si>
    <t>Fayette County School District</t>
  </si>
  <si>
    <t>Fayetteville City School District</t>
  </si>
  <si>
    <t>Fentress County School District</t>
  </si>
  <si>
    <t>Franklin County School District</t>
  </si>
  <si>
    <t>Franklin Special School District</t>
  </si>
  <si>
    <t>Germantown Municipal School District</t>
  </si>
  <si>
    <t>Gibson County School District</t>
  </si>
  <si>
    <t>Giles County School District</t>
  </si>
  <si>
    <t>Grainger County School District</t>
  </si>
  <si>
    <t>Greene County School District</t>
  </si>
  <si>
    <t>Greeneville City School District</t>
  </si>
  <si>
    <t>Grundy County School District</t>
  </si>
  <si>
    <t>Hamblen County School District</t>
  </si>
  <si>
    <t>Hamilton County School District</t>
  </si>
  <si>
    <t>Hancock County School District</t>
  </si>
  <si>
    <t>Hardeman County School District</t>
  </si>
  <si>
    <t>Hardin County School District</t>
  </si>
  <si>
    <t>Hawkins County School District</t>
  </si>
  <si>
    <t>Haywood County School District</t>
  </si>
  <si>
    <t>Henderson County School District</t>
  </si>
  <si>
    <t>Henry County School District</t>
  </si>
  <si>
    <t>Hickman County School District</t>
  </si>
  <si>
    <t>Hollow Rock-Bruceton Special School District</t>
  </si>
  <si>
    <t>Houston County School District</t>
  </si>
  <si>
    <t>Humboldt City School District</t>
  </si>
  <si>
    <t>Humphreys County School District</t>
  </si>
  <si>
    <t>Huntingdon Special School District</t>
  </si>
  <si>
    <t>Jackson County School District</t>
  </si>
  <si>
    <t>Jefferson County School District</t>
  </si>
  <si>
    <t>Johnson City School District</t>
  </si>
  <si>
    <t>Johnson County School District</t>
  </si>
  <si>
    <t>Kingsport City School District</t>
  </si>
  <si>
    <t>Knox County School District</t>
  </si>
  <si>
    <t>Lake County School District</t>
  </si>
  <si>
    <t>Lakeland School System District</t>
  </si>
  <si>
    <t>Lauderdale County School District</t>
  </si>
  <si>
    <t>Lawrence County School District</t>
  </si>
  <si>
    <t>Lebanon Special School District</t>
  </si>
  <si>
    <t>Lenoir City School District</t>
  </si>
  <si>
    <t>Lewis County School District</t>
  </si>
  <si>
    <t>Lexington City School System</t>
  </si>
  <si>
    <t>Lincoln County School District</t>
  </si>
  <si>
    <t>Loudon County School District</t>
  </si>
  <si>
    <t>Macon County School District</t>
  </si>
  <si>
    <t>Madison County School System</t>
  </si>
  <si>
    <t>Manchester City School District</t>
  </si>
  <si>
    <t>Marion County School District</t>
  </si>
  <si>
    <t>Marshall County School District</t>
  </si>
  <si>
    <t>Maryville City School District</t>
  </si>
  <si>
    <t>Maury County School District</t>
  </si>
  <si>
    <t>McKenzie Special School District</t>
  </si>
  <si>
    <t>McMinn County School District</t>
  </si>
  <si>
    <t>McNairy County School District</t>
  </si>
  <si>
    <t>Meigs County School District</t>
  </si>
  <si>
    <t>Milan Special School District</t>
  </si>
  <si>
    <t>Millington Municipal School District</t>
  </si>
  <si>
    <t>Monroe County School District</t>
  </si>
  <si>
    <t>Montgomery County School System</t>
  </si>
  <si>
    <t>Moore County School District</t>
  </si>
  <si>
    <t>Morgan County School District</t>
  </si>
  <si>
    <t>Murfreesboro City School District</t>
  </si>
  <si>
    <t>Newport City School District</t>
  </si>
  <si>
    <t>Oak Ridge City School District</t>
  </si>
  <si>
    <t>Obion County School District</t>
  </si>
  <si>
    <t>Oneida Special School District</t>
  </si>
  <si>
    <t>Overton County School District</t>
  </si>
  <si>
    <t>Paris Special School District</t>
  </si>
  <si>
    <t>Perry County School District</t>
  </si>
  <si>
    <t>Pickett County School District</t>
  </si>
  <si>
    <t>Polk County School District</t>
  </si>
  <si>
    <t>Putnam County School District</t>
  </si>
  <si>
    <t>Rhea County School District</t>
  </si>
  <si>
    <t>Richard City Special School District</t>
  </si>
  <si>
    <t>Roane County School District</t>
  </si>
  <si>
    <t>Robertson County School District</t>
  </si>
  <si>
    <t>Rogersville City Schools</t>
  </si>
  <si>
    <t>Rutherford County School District</t>
  </si>
  <si>
    <t>Scott County School District</t>
  </si>
  <si>
    <t>Sequatchie County School District</t>
  </si>
  <si>
    <t>Sevier County School District</t>
  </si>
  <si>
    <t>Shelby County School District</t>
  </si>
  <si>
    <t>Smith County School District</t>
  </si>
  <si>
    <t>South Carroll Special School District</t>
  </si>
  <si>
    <t>Tennessee Public Charter Schools Commission</t>
  </si>
  <si>
    <t>Stewart County School District</t>
  </si>
  <si>
    <t>Sullivan County School District</t>
  </si>
  <si>
    <t>Sumner County School District</t>
  </si>
  <si>
    <t>Sweetwater City School District</t>
  </si>
  <si>
    <t>Tipton County School District</t>
  </si>
  <si>
    <t>Trenton Special School District</t>
  </si>
  <si>
    <t>Trousdale County School District</t>
  </si>
  <si>
    <t>Tullahoma City School District</t>
  </si>
  <si>
    <t>Unicoi County School District</t>
  </si>
  <si>
    <t>Union City School District</t>
  </si>
  <si>
    <t>Union County School District</t>
  </si>
  <si>
    <t>Van Buren County School District</t>
  </si>
  <si>
    <t>Warren County School District</t>
  </si>
  <si>
    <t>Washington County School District</t>
  </si>
  <si>
    <t>Wayne County School District</t>
  </si>
  <si>
    <t>Weakley County School District</t>
  </si>
  <si>
    <t>West Carroll Special District</t>
  </si>
  <si>
    <t>White County School District</t>
  </si>
  <si>
    <t>Williamson County School District</t>
  </si>
  <si>
    <t>Wilson County School District</t>
  </si>
  <si>
    <t>York Institute</t>
  </si>
  <si>
    <t>Riverside Academy</t>
  </si>
  <si>
    <t>Cheatham County</t>
  </si>
  <si>
    <t>West Cheatham Elementary</t>
  </si>
  <si>
    <t>Ashland City Elementary</t>
  </si>
  <si>
    <t>East Cheatham Elementary</t>
  </si>
  <si>
    <t>Jacks Creek Elementary</t>
  </si>
  <si>
    <t>Chester County</t>
  </si>
  <si>
    <t>East Chester Elementary School</t>
  </si>
  <si>
    <t>Clairfield Elementary</t>
  </si>
  <si>
    <t>Claiborne County</t>
  </si>
  <si>
    <t>Claiborne Virtual Learning Academy</t>
  </si>
  <si>
    <t>Tazewell-New Tazewell Elementary</t>
  </si>
  <si>
    <t>Hermitage Springs Elementary School</t>
  </si>
  <si>
    <t>Clay County</t>
  </si>
  <si>
    <t>Blythe-Bower Elementary</t>
  </si>
  <si>
    <t>Cleveland</t>
  </si>
  <si>
    <t>Arnold Memorial Elementary</t>
  </si>
  <si>
    <t>Mayfield Elementary</t>
  </si>
  <si>
    <t>North Clinton Elementary</t>
  </si>
  <si>
    <t>Clinton</t>
  </si>
  <si>
    <t>Northwest Elementary</t>
  </si>
  <si>
    <t>Cocke County</t>
  </si>
  <si>
    <t>Edgemont Elementary</t>
  </si>
  <si>
    <t>Smoky Mountain Elementary</t>
  </si>
  <si>
    <t>East Coffee Elementary</t>
  </si>
  <si>
    <t>Coffee County</t>
  </si>
  <si>
    <t>Deerfield Elementary School</t>
  </si>
  <si>
    <t>North Coffee Elementary</t>
  </si>
  <si>
    <t>Sycamore Elementary School</t>
  </si>
  <si>
    <t>Collierville</t>
  </si>
  <si>
    <t>Collierville Middle School</t>
  </si>
  <si>
    <t>Collierville Elementary School</t>
  </si>
  <si>
    <t>Friendship Elementary</t>
  </si>
  <si>
    <t>Crockett County</t>
  </si>
  <si>
    <t>Gadsden Elementary</t>
  </si>
  <si>
    <t>Glenn Martin Elementary</t>
  </si>
  <si>
    <t>Cumberland County</t>
  </si>
  <si>
    <t>Crab Orchard Elementary</t>
  </si>
  <si>
    <t>Stone Elementary</t>
  </si>
  <si>
    <t>Napier Elementary</t>
  </si>
  <si>
    <t>Davidson County</t>
  </si>
  <si>
    <t>Robert Churchwell Elementary</t>
  </si>
  <si>
    <t>Park Avenue Elementary</t>
  </si>
  <si>
    <t>John Early Middle</t>
  </si>
  <si>
    <t>Ida B. Wells Elementary</t>
  </si>
  <si>
    <t>KIPP Academy Nashville Elementary School</t>
  </si>
  <si>
    <t>Moses McKissack Middle</t>
  </si>
  <si>
    <t>Haynes Middle</t>
  </si>
  <si>
    <t>Warner Elementary</t>
  </si>
  <si>
    <t>Cumberland Elementary</t>
  </si>
  <si>
    <t>Pearl-Cohn High</t>
  </si>
  <si>
    <t>Transitions at Bass</t>
  </si>
  <si>
    <t>Rocketship Nashville Northeast Elementary</t>
  </si>
  <si>
    <t>Bellshire Elementary</t>
  </si>
  <si>
    <t>Jones Elementary</t>
  </si>
  <si>
    <t>Alex Green Elementary</t>
  </si>
  <si>
    <t>W.A. Bass Alternative Learning Center</t>
  </si>
  <si>
    <t>Johnson Alternative Learning Center</t>
  </si>
  <si>
    <t>Inglewood Elementary</t>
  </si>
  <si>
    <t>Tom Joy Elementary</t>
  </si>
  <si>
    <t>Murrell at Glenn School</t>
  </si>
  <si>
    <t>Whites Creek High</t>
  </si>
  <si>
    <t>KIPP Nashville College Prep Elementary</t>
  </si>
  <si>
    <t>Stratford STEM Magnet School</t>
  </si>
  <si>
    <t>Jere Baxter Middle</t>
  </si>
  <si>
    <t>Maplewood High</t>
  </si>
  <si>
    <t>Fall-Hamilton Elementary</t>
  </si>
  <si>
    <t>East Nashville Middle</t>
  </si>
  <si>
    <t>The Academy at Old Cockrill</t>
  </si>
  <si>
    <t>Madison Middle</t>
  </si>
  <si>
    <t>Cockrill Elementary</t>
  </si>
  <si>
    <t>Hattie Cotton Elementary</t>
  </si>
  <si>
    <t>Carter-Lawrence Elementary</t>
  </si>
  <si>
    <t>W. A. Bass Adult Program</t>
  </si>
  <si>
    <t>KIPP Academy Nashville</t>
  </si>
  <si>
    <t>KIPP Nashville College Prep</t>
  </si>
  <si>
    <t>Smithson Craighead Academy</t>
  </si>
  <si>
    <t>Dodson Elementary</t>
  </si>
  <si>
    <t>Chadwell Elementary</t>
  </si>
  <si>
    <t>Dayton City Elementary</t>
  </si>
  <si>
    <t>Dayton</t>
  </si>
  <si>
    <t>NCES</t>
  </si>
  <si>
    <t>Enrollment (19-20 SY)</t>
  </si>
  <si>
    <t>Parsons Elementary</t>
  </si>
  <si>
    <t>Decatur County</t>
  </si>
  <si>
    <t>Northside Elementary</t>
  </si>
  <si>
    <t>DeKalb County</t>
  </si>
  <si>
    <t>Smithville Elementary</t>
  </si>
  <si>
    <t>Sullivan Central Elementary School</t>
  </si>
  <si>
    <t>Dickson County</t>
  </si>
  <si>
    <t>New Directions Academy</t>
  </si>
  <si>
    <t>Centennial Elementary</t>
  </si>
  <si>
    <t>Dickson Middle School</t>
  </si>
  <si>
    <t>Dickson Elementary</t>
  </si>
  <si>
    <t>Holice Powell Elementary</t>
  </si>
  <si>
    <t>Dyer County</t>
  </si>
  <si>
    <t>Newbern Elementary School</t>
  </si>
  <si>
    <t>Dyersburg Intermediate School</t>
  </si>
  <si>
    <t>Dyersburg</t>
  </si>
  <si>
    <t>Harold McCormick Elementary</t>
  </si>
  <si>
    <t>Elizabethton</t>
  </si>
  <si>
    <t>Etowah Elementary</t>
  </si>
  <si>
    <t>Etowah</t>
  </si>
  <si>
    <t>Highest-Poverty LEAs (20% of cumulative enrollment)</t>
  </si>
  <si>
    <t>x</t>
  </si>
  <si>
    <t>Derived poverty % 2019 Census data</t>
  </si>
  <si>
    <t>Dunbar Elementary</t>
  </si>
  <si>
    <t>Shelby County</t>
  </si>
  <si>
    <t>Hamilton School</t>
  </si>
  <si>
    <t>Alcy Elementary</t>
  </si>
  <si>
    <t>Ford Road Elementary</t>
  </si>
  <si>
    <t>Riverview Elementary/Middle</t>
  </si>
  <si>
    <t>Cummings Elementary/Middle</t>
  </si>
  <si>
    <t>Springdale Elementary</t>
  </si>
  <si>
    <t>Alton Elementary</t>
  </si>
  <si>
    <t>B. T. Washington High</t>
  </si>
  <si>
    <t>Believe Memphis Academy Charter School</t>
  </si>
  <si>
    <t>Northaven Elementary</t>
  </si>
  <si>
    <t>A. B. Hill Elementary</t>
  </si>
  <si>
    <t>Westside Elementary</t>
  </si>
  <si>
    <t>Geeter School</t>
  </si>
  <si>
    <t>Larose Elementary</t>
  </si>
  <si>
    <t>Memphis College Preparatory</t>
  </si>
  <si>
    <t>Bethel Grove Elementary</t>
  </si>
  <si>
    <t>Grandview Heights Middle School</t>
  </si>
  <si>
    <t>Levi Elementary</t>
  </si>
  <si>
    <t>Georgian Hills Middle</t>
  </si>
  <si>
    <t>Douglass Elementary/Middle</t>
  </si>
  <si>
    <t>Hawkins Mill Elementary</t>
  </si>
  <si>
    <t>Gardenview Elementary</t>
  </si>
  <si>
    <t>KIPP Memphis Collegiate Elementary</t>
  </si>
  <si>
    <t>Winchester Elementary</t>
  </si>
  <si>
    <t>Hamilton High</t>
  </si>
  <si>
    <t>Chickasaw Middle</t>
  </si>
  <si>
    <t>Scenic Hills Elementary</t>
  </si>
  <si>
    <t>Lucie E. Campbell Elementary</t>
  </si>
  <si>
    <t>Cherokee Elementary</t>
  </si>
  <si>
    <t>Ida B. Wells Academy ES/MS</t>
  </si>
  <si>
    <t>Keystone Elementary</t>
  </si>
  <si>
    <t>Sherwood Middle</t>
  </si>
  <si>
    <t>Raleigh Egypt Middle School</t>
  </si>
  <si>
    <t>Vollentine Elementary</t>
  </si>
  <si>
    <t>KIPP Memphis Collegiate Middle</t>
  </si>
  <si>
    <t>Oakshire Elementary</t>
  </si>
  <si>
    <t>Getwell Elementary</t>
  </si>
  <si>
    <t>Kaleidoscope School of Memphis</t>
  </si>
  <si>
    <t>Robert R. Church Elementary</t>
  </si>
  <si>
    <t>Northwest Prep Academy</t>
  </si>
  <si>
    <t>Melrose High</t>
  </si>
  <si>
    <t>Trezevant High</t>
  </si>
  <si>
    <t>Mitchell High</t>
  </si>
  <si>
    <t>Oakhaven Middle</t>
  </si>
  <si>
    <t>Westhaven Elementary</t>
  </si>
  <si>
    <t>Manassas High</t>
  </si>
  <si>
    <t>A. Maceo Walker Middle</t>
  </si>
  <si>
    <t>Double Tree Elementary</t>
  </si>
  <si>
    <t>Veritas College Preparatory</t>
  </si>
  <si>
    <t>Douglass High</t>
  </si>
  <si>
    <t>Maynard Elementary</t>
  </si>
  <si>
    <t>Knox County</t>
  </si>
  <si>
    <t>Green Magnet Math And Science Academy</t>
  </si>
  <si>
    <t>Sarah Moore Greene Magnet Technology Academy</t>
  </si>
  <si>
    <t>Vine Middle/Magnet</t>
  </si>
  <si>
    <t>Austin East High/Magnet</t>
  </si>
  <si>
    <t>Emerald Academy</t>
  </si>
  <si>
    <t>West View Elementary</t>
  </si>
  <si>
    <t>Whittle Springs Middle School</t>
  </si>
  <si>
    <t>Pond Gap Elementary</t>
  </si>
  <si>
    <t>Dogwood Elementary</t>
  </si>
  <si>
    <t>Inskip Elementary</t>
  </si>
  <si>
    <t>Spring Hill Elementary</t>
  </si>
  <si>
    <t>Belle Morris Elementary</t>
  </si>
  <si>
    <t>Richard Yoakley School</t>
  </si>
  <si>
    <t>Christenberry Elementary</t>
  </si>
  <si>
    <t>Mooreland Heights Elementary</t>
  </si>
  <si>
    <t>Lonsdale Elementary</t>
  </si>
  <si>
    <t>Fulton High School</t>
  </si>
  <si>
    <t>Northwest Middle School</t>
  </si>
  <si>
    <t>Sam E. Hill Primary School</t>
  </si>
  <si>
    <t>West Haven Elementary</t>
  </si>
  <si>
    <t>Calvin Donaldson Environmental Science Academy</t>
  </si>
  <si>
    <t>Hamilton County</t>
  </si>
  <si>
    <t>Orchard Knob Middle</t>
  </si>
  <si>
    <t>Orchard Knob Elementary</t>
  </si>
  <si>
    <t>Hardy Elementary School</t>
  </si>
  <si>
    <t>Dalewood Middle School</t>
  </si>
  <si>
    <t>Woodmore Elementary</t>
  </si>
  <si>
    <t>Brainerd High School</t>
  </si>
  <si>
    <t>Howard Connect Academy</t>
  </si>
  <si>
    <t>East Lake Academy Of Fine Arts</t>
  </si>
  <si>
    <t>Tommie F. Brown Academy</t>
  </si>
  <si>
    <t>The Howard School</t>
  </si>
  <si>
    <t>Chattanooga Charter School of Excellence Middle</t>
  </si>
  <si>
    <t>Barger Academy</t>
  </si>
  <si>
    <t>Clifton Hills Elementary</t>
  </si>
  <si>
    <t>Tyner Middle Academy</t>
  </si>
  <si>
    <t>Chattanooga Charter School of Excellence</t>
  </si>
  <si>
    <t>Lakeside Academy</t>
  </si>
  <si>
    <t>East Lake Elementary</t>
  </si>
  <si>
    <t>Brown Middle School</t>
  </si>
  <si>
    <t>Daniel McKee Alternative School</t>
  </si>
  <si>
    <t>Rutherford County</t>
  </si>
  <si>
    <t>David Youree Elementary</t>
  </si>
  <si>
    <t>Holloway High School</t>
  </si>
  <si>
    <t>Whitworth-Buchanan Middle School</t>
  </si>
  <si>
    <t>Roy L Waldron Elementary</t>
  </si>
  <si>
    <t>Kittrell Elementary</t>
  </si>
  <si>
    <t>Smyrna Primary</t>
  </si>
  <si>
    <t>LaVergne Middle School</t>
  </si>
  <si>
    <t>Smyrna Elementary</t>
  </si>
  <si>
    <t>John Colemon Elementary</t>
  </si>
  <si>
    <t>Smyrna Middle School</t>
  </si>
  <si>
    <t>Rocky Fork Middle School</t>
  </si>
  <si>
    <t>Cedar Grove Elementary</t>
  </si>
  <si>
    <t>R T Fisher Alternative</t>
  </si>
  <si>
    <t>Sumner County</t>
  </si>
  <si>
    <t>Benny C. Bills Elementary School</t>
  </si>
  <si>
    <t>Vena Stuart Elementary</t>
  </si>
  <si>
    <t>Guild Elementary</t>
  </si>
  <si>
    <t>Rucker Stewart Middle</t>
  </si>
  <si>
    <t>J W Wiseman Elementary</t>
  </si>
  <si>
    <t>Westmoreland Elementary</t>
  </si>
  <si>
    <t>Portland East Middle School</t>
  </si>
  <si>
    <t>Millersville Elementary</t>
  </si>
  <si>
    <t>Gallatin Senior High School</t>
  </si>
  <si>
    <t>George A Whitten Elementary</t>
  </si>
  <si>
    <t>Bethpage Elementary</t>
  </si>
  <si>
    <t>Sumner County Middle Technical College High School at Portla</t>
  </si>
  <si>
    <t>Westwood Elementary School</t>
  </si>
  <si>
    <t>Williamson County</t>
  </si>
  <si>
    <t>Fairview Middle School</t>
  </si>
  <si>
    <t>Fairview Elementary</t>
  </si>
  <si>
    <t>Fairview High School</t>
  </si>
  <si>
    <t>Centennial High School</t>
  </si>
  <si>
    <t>Bethesda Elementary</t>
  </si>
  <si>
    <t>Hillsboro Elementary/ Middle School</t>
  </si>
  <si>
    <t>Chapman's Retreat Elementary</t>
  </si>
  <si>
    <t>Heritage Middle School</t>
  </si>
  <si>
    <t>Heritage Elementary</t>
  </si>
  <si>
    <t>Thompson's Station Middle School</t>
  </si>
  <si>
    <t>Longview Elementary School</t>
  </si>
  <si>
    <t>Spring Station Middle School</t>
  </si>
  <si>
    <t>Norman Smith Elementary</t>
  </si>
  <si>
    <t>Montgomery County</t>
  </si>
  <si>
    <t>Byrns Darden Elementary</t>
  </si>
  <si>
    <t>Minglewood Elementary</t>
  </si>
  <si>
    <t>St. Bethlehem Elementary</t>
  </si>
  <si>
    <t>Moore Magnet Elementary</t>
  </si>
  <si>
    <t>Ringgold Elementary</t>
  </si>
  <si>
    <t>Kenwood Middle</t>
  </si>
  <si>
    <t>Burt Elementary</t>
  </si>
  <si>
    <t>Kenwood Elementary</t>
  </si>
  <si>
    <t>Liberty Elementary</t>
  </si>
  <si>
    <t>Jones Cove Elementary</t>
  </si>
  <si>
    <t>Sevier County</t>
  </si>
  <si>
    <t>Parkway Academy</t>
  </si>
  <si>
    <t>Northview Elementary</t>
  </si>
  <si>
    <t>Northview Intermediate School</t>
  </si>
  <si>
    <t>Pigeon Forge Junior High School</t>
  </si>
  <si>
    <t>Pigeon Forge Primary</t>
  </si>
  <si>
    <t>Wearwood Elementary</t>
  </si>
  <si>
    <t>Sevierville Primary</t>
  </si>
  <si>
    <t>Lincoln Elementary School</t>
  </si>
  <si>
    <t>Madison County</t>
  </si>
  <si>
    <t>J. Brown Elementary</t>
  </si>
  <si>
    <t>Maury County</t>
  </si>
  <si>
    <t>Cheatham Park Elementary</t>
  </si>
  <si>
    <t>Robertson County</t>
  </si>
  <si>
    <t>Ketron Elementary School</t>
  </si>
  <si>
    <t>Sullivan County</t>
  </si>
  <si>
    <t>Southside Elementary</t>
  </si>
  <si>
    <t>Wilson County</t>
  </si>
  <si>
    <t>Lincoln Heights Elementary</t>
  </si>
  <si>
    <t>Hamblen County</t>
  </si>
  <si>
    <t>McPheeter's Bend Elementary</t>
  </si>
  <si>
    <t>Hawkins County</t>
  </si>
  <si>
    <t>White Plains Academy</t>
  </si>
  <si>
    <t>Putnam County</t>
  </si>
  <si>
    <t>Bowers Elementary</t>
  </si>
  <si>
    <t>Roane County</t>
  </si>
  <si>
    <t>McDonald Elementary</t>
  </si>
  <si>
    <t>Greene County</t>
  </si>
  <si>
    <t>Ingram Sowell Elementary</t>
  </si>
  <si>
    <t>Lawrence County</t>
  </si>
  <si>
    <t>Hobgood Elementary</t>
  </si>
  <si>
    <t>Murfreesboro</t>
  </si>
  <si>
    <t>Covington Integrated Arts Academy</t>
  </si>
  <si>
    <t>Tipton County</t>
  </si>
  <si>
    <t>Lamar Elementary</t>
  </si>
  <si>
    <t>Washington County</t>
  </si>
  <si>
    <t>Clark Memorial School</t>
  </si>
  <si>
    <t>Franklin County</t>
  </si>
  <si>
    <t>Kenton Elementary School</t>
  </si>
  <si>
    <t>Gibson Co Sp Dist</t>
  </si>
  <si>
    <t>Grainger Academy</t>
  </si>
  <si>
    <t>Grainger County</t>
  </si>
  <si>
    <t>Grand Junction Elementary</t>
  </si>
  <si>
    <t>Hardeman County Schools</t>
  </si>
  <si>
    <t>Beaver Elementary</t>
  </si>
  <si>
    <t>Henderson County</t>
  </si>
  <si>
    <t>Centerville Intermediate School</t>
  </si>
  <si>
    <t>Hickman County</t>
  </si>
  <si>
    <t>White Pine Elementary</t>
  </si>
  <si>
    <t>Jefferson County</t>
  </si>
  <si>
    <t>Mountain View Elementary</t>
  </si>
  <si>
    <t>Johnson City</t>
  </si>
  <si>
    <t>Theodore Roosevelt Elementary School</t>
  </si>
  <si>
    <t>Kingsport</t>
  </si>
  <si>
    <t>Highland Park Elementary</t>
  </si>
  <si>
    <t>Loudon County</t>
  </si>
  <si>
    <t>South Pittsburg Elementary</t>
  </si>
  <si>
    <t>Marion County</t>
  </si>
  <si>
    <t>Westhills Elementary</t>
  </si>
  <si>
    <t>Marshall County</t>
  </si>
  <si>
    <t>Niota Elementary</t>
  </si>
  <si>
    <t>McMinn County</t>
  </si>
  <si>
    <t>Selmer Elementary</t>
  </si>
  <si>
    <t>McNairy County</t>
  </si>
  <si>
    <t>Madisonville Intermediate School</t>
  </si>
  <si>
    <t>Monroe County</t>
  </si>
  <si>
    <t>Carthage Elementary</t>
  </si>
  <si>
    <t>Smith County</t>
  </si>
  <si>
    <t>Elementary Middle Alternative</t>
  </si>
  <si>
    <t>Union County</t>
  </si>
  <si>
    <t>Warren County Alternative Academy</t>
  </si>
  <si>
    <t>Warren County</t>
  </si>
  <si>
    <t>Sharon School</t>
  </si>
  <si>
    <t>Weakley County</t>
  </si>
  <si>
    <t>Buckley-Carpenter Elementary School</t>
  </si>
  <si>
    <t>Fayette County Public Schools</t>
  </si>
  <si>
    <t>York Elementary</t>
  </si>
  <si>
    <t>Fentress County</t>
  </si>
  <si>
    <t>Johnson Elementary</t>
  </si>
  <si>
    <t>Franklin SSD</t>
  </si>
  <si>
    <t>Riverdale Elementary School</t>
  </si>
  <si>
    <t>Germantown</t>
  </si>
  <si>
    <t>Pulaski Elementary</t>
  </si>
  <si>
    <t>Giles County</t>
  </si>
  <si>
    <t>Highland Elementary</t>
  </si>
  <si>
    <t>Greeneville</t>
  </si>
  <si>
    <t>Swiss Memorial Elementary</t>
  </si>
  <si>
    <t>Grundy County</t>
  </si>
  <si>
    <t>West Hardin Elementary</t>
  </si>
  <si>
    <t>Hardin County</t>
  </si>
  <si>
    <t>Haywood Elementary</t>
  </si>
  <si>
    <t>Haywood County</t>
  </si>
  <si>
    <t>Henry Elementary</t>
  </si>
  <si>
    <t>Henry County</t>
  </si>
  <si>
    <t>Waverly Elementary</t>
  </si>
  <si>
    <t>Humphreys County</t>
  </si>
  <si>
    <t>Roan Creek Elementary</t>
  </si>
  <si>
    <t>Johnson County</t>
  </si>
  <si>
    <t>Ripley Primary</t>
  </si>
  <si>
    <t>Lauderdale County</t>
  </si>
  <si>
    <t>Byars Dowdy Elementary</t>
  </si>
  <si>
    <t>Lebanon</t>
  </si>
  <si>
    <t>Flintville School</t>
  </si>
  <si>
    <t>Lincoln County</t>
  </si>
  <si>
    <t>Red Boiling Springs Elementary</t>
  </si>
  <si>
    <t>Macon County</t>
  </si>
  <si>
    <t>John Sevier Elementary</t>
  </si>
  <si>
    <t>Maryville</t>
  </si>
  <si>
    <t>Morgan County Career and Technical Center</t>
  </si>
  <si>
    <t>Morgan County</t>
  </si>
  <si>
    <t>Willow Brook Elementary</t>
  </si>
  <si>
    <t>Oak Ridge</t>
  </si>
  <si>
    <t>South Fulton Elementary</t>
  </si>
  <si>
    <t>Obion County</t>
  </si>
  <si>
    <t>A H Roberts Elementary</t>
  </si>
  <si>
    <t>Overton County</t>
  </si>
  <si>
    <t>Linden Elementary</t>
  </si>
  <si>
    <t>Perry County</t>
  </si>
  <si>
    <t>Copper Basin Elementary School</t>
  </si>
  <si>
    <t>Polk County</t>
  </si>
  <si>
    <t>Graysville Elementary School</t>
  </si>
  <si>
    <t>Rhea County Department of Education</t>
  </si>
  <si>
    <t>Winfield Elementary</t>
  </si>
  <si>
    <t>Scott County</t>
  </si>
  <si>
    <t>East Lincoln Elementary</t>
  </si>
  <si>
    <t>Tullahoma</t>
  </si>
  <si>
    <t>Temple Hill Elementary</t>
  </si>
  <si>
    <t>Unicoi County</t>
  </si>
  <si>
    <t>Collinwood Elementary</t>
  </si>
  <si>
    <t>Wayne County</t>
  </si>
  <si>
    <t>Woodland Park Elementary</t>
  </si>
  <si>
    <t>White County</t>
  </si>
  <si>
    <t>Carroll Co Tech Center</t>
  </si>
  <si>
    <t>Carroll County</t>
  </si>
  <si>
    <t>Ralph Askins School</t>
  </si>
  <si>
    <t>Fayetteville</t>
  </si>
  <si>
    <t>Hancock County Elementary</t>
  </si>
  <si>
    <t>Hancock County</t>
  </si>
  <si>
    <t>Hollow Rock - Bruceton</t>
  </si>
  <si>
    <t>Tennessee Ridge Elementary</t>
  </si>
  <si>
    <t>Houston County</t>
  </si>
  <si>
    <t>Stigall Primary School</t>
  </si>
  <si>
    <t>Humboldt City Schools</t>
  </si>
  <si>
    <t>Huntingdon Primary</t>
  </si>
  <si>
    <t>Dodson Branch Elementary</t>
  </si>
  <si>
    <t>Jackson County</t>
  </si>
  <si>
    <t>Margaret Newton Elementary</t>
  </si>
  <si>
    <t>Lake County</t>
  </si>
  <si>
    <t>Lakeland Preparatory School</t>
  </si>
  <si>
    <t>Lakeland</t>
  </si>
  <si>
    <t>Lenoir City Elementary</t>
  </si>
  <si>
    <t>Lenoir City</t>
  </si>
  <si>
    <t>Lewis County Elementary</t>
  </si>
  <si>
    <t>Lewis County</t>
  </si>
  <si>
    <t>Lexington Middle School</t>
  </si>
  <si>
    <t>Lexington</t>
  </si>
  <si>
    <t>Westwood Elementary</t>
  </si>
  <si>
    <t>Manchester</t>
  </si>
  <si>
    <t>McKenzie Elementary</t>
  </si>
  <si>
    <t>McKenzie</t>
  </si>
  <si>
    <t>Meigs South Elementary</t>
  </si>
  <si>
    <t>Meigs County</t>
  </si>
  <si>
    <t>Milan Elementary</t>
  </si>
  <si>
    <t>Milan</t>
  </si>
  <si>
    <t>Millington Elementary School</t>
  </si>
  <si>
    <t>Millington Municipal Schools</t>
  </si>
  <si>
    <t>Lynchburg Elementary</t>
  </si>
  <si>
    <t>Moore County</t>
  </si>
  <si>
    <t>Newport Grammar School</t>
  </si>
  <si>
    <t>Newport</t>
  </si>
  <si>
    <t>Oneida Middle School</t>
  </si>
  <si>
    <t>Oneida</t>
  </si>
  <si>
    <t>W G Rhea Elementary</t>
  </si>
  <si>
    <t>Paris</t>
  </si>
  <si>
    <t>Pickett County Elementary</t>
  </si>
  <si>
    <t>Pickett County</t>
  </si>
  <si>
    <t>Richard Hardy Memorial School</t>
  </si>
  <si>
    <t>Richard City</t>
  </si>
  <si>
    <t>Rogersville Elementary</t>
  </si>
  <si>
    <t>Rogersville</t>
  </si>
  <si>
    <t>Griffith Elementary</t>
  </si>
  <si>
    <t>Sequatchie County</t>
  </si>
  <si>
    <t>Clarksburg School</t>
  </si>
  <si>
    <t>South Carroll</t>
  </si>
  <si>
    <t>Dover Elementary</t>
  </si>
  <si>
    <t>Stewart County</t>
  </si>
  <si>
    <t>Sweetwater Elementary</t>
  </si>
  <si>
    <t>Sweetwater</t>
  </si>
  <si>
    <t>Tenn School For Blind</t>
  </si>
  <si>
    <t>Tennessee School for Blind</t>
  </si>
  <si>
    <t>Tennessee School for the Deaf Nashville</t>
  </si>
  <si>
    <t>Tennessee Schools for the Deaf</t>
  </si>
  <si>
    <t>Bluff City High School</t>
  </si>
  <si>
    <t>Tennessee State Board of Education</t>
  </si>
  <si>
    <t>Trenton Middle School</t>
  </si>
  <si>
    <t>Trenton</t>
  </si>
  <si>
    <t>Trousdale Co Elementary</t>
  </si>
  <si>
    <t>Trousdale County</t>
  </si>
  <si>
    <t>Union City Elementary School</t>
  </si>
  <si>
    <t>Union City</t>
  </si>
  <si>
    <t>Spencer Elementary</t>
  </si>
  <si>
    <t>Van Buren County</t>
  </si>
  <si>
    <t>West Carroll Elementary School</t>
  </si>
  <si>
    <t>West Carroll Sp Dist</t>
  </si>
  <si>
    <t>West Tennessee School For Deaf</t>
  </si>
  <si>
    <t>West Tennessee School for the Deaf</t>
  </si>
  <si>
    <t>Jackson Career Technology Magnet Elementary</t>
  </si>
  <si>
    <t>McDowell Elementary</t>
  </si>
  <si>
    <t>Emmett Elementary</t>
  </si>
  <si>
    <t>Elzie D Patton Elementary School</t>
  </si>
  <si>
    <t>Hillcrest Elementary</t>
  </si>
  <si>
    <t>St Clair Elementary</t>
  </si>
  <si>
    <t>Jere Whitson Elementary</t>
  </si>
  <si>
    <t>Midtown Educational Center</t>
  </si>
  <si>
    <t>Baileyton Elementary</t>
  </si>
  <si>
    <t>David Crockett Elementary</t>
  </si>
  <si>
    <t>Bradley Academy - An Arts Integrated School</t>
  </si>
  <si>
    <t>Tipton County Alternative Learning Center</t>
  </si>
  <si>
    <t>West View School</t>
  </si>
  <si>
    <t>Decherd Elementary</t>
  </si>
  <si>
    <t>Dyer Elementary</t>
  </si>
  <si>
    <t>Bean Station Elementary</t>
  </si>
  <si>
    <t>Bolivar Elementary</t>
  </si>
  <si>
    <t>Bargerton Elementary</t>
  </si>
  <si>
    <t>East Hickman Elementary</t>
  </si>
  <si>
    <t>Mount Horeb Elementary School</t>
  </si>
  <si>
    <t>North Side Elementary</t>
  </si>
  <si>
    <t>Andrew Jackson Elementary School</t>
  </si>
  <si>
    <t>Loudon Elementary</t>
  </si>
  <si>
    <t>Jasper Middle School</t>
  </si>
  <si>
    <t>Lewisburg Middle School</t>
  </si>
  <si>
    <t>Rogers Creek Elementary</t>
  </si>
  <si>
    <t>Bethel Springs Elementary</t>
  </si>
  <si>
    <t>Madisonville Primary</t>
  </si>
  <si>
    <t>Smith County Middle School</t>
  </si>
  <si>
    <t>Maynardville Elementary</t>
  </si>
  <si>
    <t>West Elementary</t>
  </si>
  <si>
    <t>Dresden Elementary</t>
  </si>
  <si>
    <t>East Jr. High School</t>
  </si>
  <si>
    <t>Fentress Co Adult High School</t>
  </si>
  <si>
    <t>Poplar Grove K-4</t>
  </si>
  <si>
    <t>Houston Middle School</t>
  </si>
  <si>
    <t>Bridgeforth Middle School</t>
  </si>
  <si>
    <t>C Hal Henard Elementary</t>
  </si>
  <si>
    <t>Coalmont Elementary</t>
  </si>
  <si>
    <t>Parris South Elementary</t>
  </si>
  <si>
    <t>Sunny Hill Intermediate School</t>
  </si>
  <si>
    <t>Dorothy And Noble Harrelson School</t>
  </si>
  <si>
    <t>Waverly Jr High School</t>
  </si>
  <si>
    <t>Laurel Elementary</t>
  </si>
  <si>
    <t>Ripley Elementary</t>
  </si>
  <si>
    <t>Coles Ferry Elementary</t>
  </si>
  <si>
    <t>Blanche School</t>
  </si>
  <si>
    <t>Lafayette Elementary School</t>
  </si>
  <si>
    <t>Sam Houston Elementary</t>
  </si>
  <si>
    <t>Petros Joyner Elementary</t>
  </si>
  <si>
    <t>Robertsville Middle School</t>
  </si>
  <si>
    <t>Ridgemont Elementary</t>
  </si>
  <si>
    <t>Livingston Middle School</t>
  </si>
  <si>
    <t>Linden Middle School</t>
  </si>
  <si>
    <t>South Polk Elementary</t>
  </si>
  <si>
    <t>Rhea Central Elementary</t>
  </si>
  <si>
    <t>Huntsville Elementary</t>
  </si>
  <si>
    <t>Jack T Farrar Elementary</t>
  </si>
  <si>
    <t>Rock Creek Elementary</t>
  </si>
  <si>
    <t>Waynesboro Elementary</t>
  </si>
  <si>
    <t>Bon De Croft Elementary</t>
  </si>
  <si>
    <t>Alexander Elementary School</t>
  </si>
  <si>
    <t>Springfield Middle School</t>
  </si>
  <si>
    <t>North Middle School</t>
  </si>
  <si>
    <t>Watertown Middle School</t>
  </si>
  <si>
    <t>Meadowview Middle School</t>
  </si>
  <si>
    <t>Joseph Rogers Primary School</t>
  </si>
  <si>
    <t>Cane Creek Elementary</t>
  </si>
  <si>
    <t>Rockwood Middle School</t>
  </si>
  <si>
    <t>Mosheim Elementary</t>
  </si>
  <si>
    <t>Ethridge Elementary</t>
  </si>
  <si>
    <t>Mitchell-Neilson Elementary</t>
  </si>
  <si>
    <t>Crestview Elementary</t>
  </si>
  <si>
    <t>Tennessee Virtual Learning Academy</t>
  </si>
  <si>
    <t>Cowan Elementary</t>
  </si>
  <si>
    <t>Rutherford Elementary</t>
  </si>
  <si>
    <t>Rutledge Primary</t>
  </si>
  <si>
    <t>Bolivar Middle School</t>
  </si>
  <si>
    <t>South Haven Elementary</t>
  </si>
  <si>
    <t>East Hickman Middle School</t>
  </si>
  <si>
    <t>Rush Strong Elementary</t>
  </si>
  <si>
    <t>South Side Elementary</t>
  </si>
  <si>
    <t>John F. Kennedy Elementary School</t>
  </si>
  <si>
    <t>Steekee Elementary</t>
  </si>
  <si>
    <t>Whitwell Elementary</t>
  </si>
  <si>
    <t>Oak Grove Elementary</t>
  </si>
  <si>
    <t>Selmer Middle School</t>
  </si>
  <si>
    <t>Tellico Plains Elementary</t>
  </si>
  <si>
    <t>Forks River Elementary</t>
  </si>
  <si>
    <t>Luttrell Elementary</t>
  </si>
  <si>
    <t>Bobby Ray Memorial</t>
  </si>
  <si>
    <t>Dresden Middle School</t>
  </si>
  <si>
    <t>Isaac Lane Technology Magnet Elementary</t>
  </si>
  <si>
    <t>Riverside Elementary</t>
  </si>
  <si>
    <t>Crestview Elementary School</t>
  </si>
  <si>
    <t>Sullivan Gardens K-8</t>
  </si>
  <si>
    <t>Watertown Elementary</t>
  </si>
  <si>
    <t>Lincoln Heights Middle School</t>
  </si>
  <si>
    <t>Keplar Elementary</t>
  </si>
  <si>
    <t>Burks Elementary</t>
  </si>
  <si>
    <t>Ridge View Elementary</t>
  </si>
  <si>
    <t>West Greene Middle Schools</t>
  </si>
  <si>
    <t>E O Coffman Middle School</t>
  </si>
  <si>
    <t>John Pittard Elementary</t>
  </si>
  <si>
    <t>Crestview Middle School</t>
  </si>
  <si>
    <t>South Central Elementary</t>
  </si>
  <si>
    <t>North Parkway Middle School</t>
  </si>
  <si>
    <t>E. A. Cox Middle School</t>
  </si>
  <si>
    <t>Krisle Elementary</t>
  </si>
  <si>
    <t>Blountville Middle School</t>
  </si>
  <si>
    <t>Lebanon High School</t>
  </si>
  <si>
    <t>Witt Elementary</t>
  </si>
  <si>
    <t>Clinch School</t>
  </si>
  <si>
    <t>Sycamore Elementary</t>
  </si>
  <si>
    <t>Harriman Middle School</t>
  </si>
  <si>
    <t>Arlington Elementary School</t>
  </si>
  <si>
    <t>R Howell Elementary</t>
  </si>
  <si>
    <t>Springfield High School</t>
  </si>
  <si>
    <t>Bluff City Elementary</t>
  </si>
  <si>
    <t>Tuckers Crossroads Elementary</t>
  </si>
  <si>
    <t>District_Name</t>
  </si>
  <si>
    <t>% Economically Disadvantaged</t>
  </si>
  <si>
    <t>School_Name</t>
  </si>
  <si>
    <t>School_NCES</t>
  </si>
  <si>
    <t>District_NCES</t>
  </si>
  <si>
    <t>FY22 State BEP</t>
  </si>
  <si>
    <t>FY21 State BEP</t>
  </si>
  <si>
    <t>FY19 State BEP</t>
  </si>
  <si>
    <t>FY22 Per Pupil</t>
  </si>
  <si>
    <t>FY19 Per Pupil</t>
  </si>
  <si>
    <t>FY21 Per Pupil</t>
  </si>
  <si>
    <t>FY22 - FY21</t>
  </si>
  <si>
    <t>FY22-FY19</t>
  </si>
  <si>
    <t>Total</t>
  </si>
  <si>
    <t>Statewide FY22</t>
  </si>
  <si>
    <t>Statewide FY21</t>
  </si>
  <si>
    <t>Statewide FY19</t>
  </si>
  <si>
    <t>FY22 ADM</t>
  </si>
  <si>
    <t>FY21 ADM</t>
  </si>
  <si>
    <t>FY19 ADM</t>
  </si>
  <si>
    <t>Statewide FY22 - FY21</t>
  </si>
  <si>
    <t>Statewide FY22 - FY19</t>
  </si>
  <si>
    <t>Decrease, FY21 to FY22</t>
  </si>
  <si>
    <t>Decrease, FY19 to FY22</t>
  </si>
  <si>
    <t>Validate, FY21 to FY22</t>
  </si>
  <si>
    <t>Validate, FY19 to FY22</t>
  </si>
  <si>
    <t>Statewide Year</t>
  </si>
  <si>
    <t>Per Pupil Amount</t>
  </si>
  <si>
    <t>Variance</t>
  </si>
  <si>
    <t>Variance Amount</t>
  </si>
  <si>
    <t>Decrease Year</t>
  </si>
  <si>
    <t>Decrease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</si>
</sst>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43" fontId="0" fillId="0" borderId="0" xfId="1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/>
    <xf numFmtId="10" fontId="0" fillId="0" borderId="1" xfId="0" applyNumberFormat="1" applyFont="1" applyFill="1" applyBorder="1" applyAlignment="1">
      <alignment wrapText="1"/>
    </xf>
    <xf numFmtId="41" fontId="0" fillId="0" borderId="1" xfId="1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3" fillId="0" borderId="1" xfId="2" applyNumberFormat="1" applyFont="1" applyFill="1" applyBorder="1" applyAlignment="1"/>
    <xf numFmtId="0" fontId="3" fillId="0" borderId="1" xfId="0" applyFont="1" applyFill="1" applyBorder="1"/>
    <xf numFmtId="0" fontId="0" fillId="0" borderId="1" xfId="0" applyFont="1" applyFill="1" applyBorder="1" applyAlignment="1">
      <alignment wrapText="1"/>
    </xf>
    <xf numFmtId="41" fontId="0" fillId="0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1" applyFont="1" applyBorder="1" applyAlignment="1">
      <alignment wrapText="1"/>
    </xf>
    <xf numFmtId="43" fontId="2" fillId="2" borderId="2" xfId="1" applyFont="1" applyFill="1" applyBorder="1" applyAlignment="1">
      <alignment wrapText="1"/>
    </xf>
    <xf numFmtId="0" fontId="3" fillId="0" borderId="3" xfId="0" applyFont="1" applyFill="1" applyBorder="1" applyAlignment="1">
      <alignment horizontal="right"/>
    </xf>
    <xf numFmtId="0" fontId="0" fillId="0" borderId="3" xfId="0" applyFont="1" applyFill="1" applyBorder="1"/>
    <xf numFmtId="10" fontId="0" fillId="0" borderId="3" xfId="0" applyNumberFormat="1" applyFont="1" applyFill="1" applyBorder="1" applyAlignment="1">
      <alignment wrapText="1"/>
    </xf>
    <xf numFmtId="41" fontId="0" fillId="0" borderId="3" xfId="1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164" fontId="0" fillId="0" borderId="3" xfId="1" applyNumberFormat="1" applyFont="1" applyFill="1" applyBorder="1" applyAlignment="1">
      <alignment wrapText="1"/>
    </xf>
    <xf numFmtId="43" fontId="0" fillId="0" borderId="3" xfId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3" fontId="4" fillId="2" borderId="2" xfId="1" applyNumberFormat="1" applyFont="1" applyFill="1" applyBorder="1" applyAlignment="1">
      <alignment wrapText="1"/>
    </xf>
    <xf numFmtId="41" fontId="2" fillId="0" borderId="0" xfId="0" applyNumberFormat="1" applyFont="1" applyFill="1"/>
    <xf numFmtId="43" fontId="0" fillId="0" borderId="3" xfId="1" applyNumberFormat="1" applyFont="1" applyFill="1" applyBorder="1" applyAlignment="1">
      <alignment wrapText="1"/>
    </xf>
    <xf numFmtId="164" fontId="4" fillId="2" borderId="2" xfId="1" applyNumberFormat="1" applyFont="1" applyFill="1" applyBorder="1" applyAlignment="1">
      <alignment wrapText="1"/>
    </xf>
    <xf numFmtId="164" fontId="5" fillId="0" borderId="0" xfId="1" applyNumberFormat="1" applyFont="1"/>
    <xf numFmtId="164" fontId="2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Alignment="1">
      <alignment wrapText="1"/>
    </xf>
  </cellXfs>
  <cellStyles count="3">
    <cellStyle name="Comma" xfId="1" builtinId="3"/>
    <cellStyle name="Normal" xfId="0" builtinId="0"/>
    <cellStyle name="Normal 2" xfId="2" xr:uid="{5A5D4DE0-676E-4EC5-B690-12EF2F7CC6D5}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</font>
      <fill>
        <patternFill patternType="none">
          <fgColor indexed="64"/>
          <bgColor auto="1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doe-my.sharepoint.com/personal/graham_lovell_tnedu_gov/Documents/Microsoft%20Teams%20Chat%20Files/District%20Names_Nu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Y21ADM"/>
      <sheetName val="FY19ADM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497FCC-8A0A-4569-BA74-6377D80349DE}" name="tbl_MoEq" displayName="tbl_MoEq" ref="A1:T148" totalsRowCount="1" headerRowDxfId="44" dataDxfId="42" totalsRowDxfId="40" headerRowBorderDxfId="43" tableBorderDxfId="41" dataCellStyle="Comma">
  <autoFilter ref="A1:T147" xr:uid="{F5FB24AD-8EE5-428B-BA11-F35826F92BB2}"/>
  <tableColumns count="20">
    <tableColumn id="1" xr3:uid="{68731424-0EAD-419B-910F-12DCA7A14610}" name="NCES" totalsRowLabel="Total" dataDxfId="39" totalsRowDxfId="38"/>
    <tableColumn id="2" xr3:uid="{671D887F-CD38-479B-89B7-26265E4114D6}" name="LEA" dataDxfId="37" totalsRowDxfId="36"/>
    <tableColumn id="3" xr3:uid="{C9E30465-9541-4A69-ADD6-7CADD1257D88}" name="Derived poverty % 2019 Census data" dataDxfId="35" totalsRowDxfId="34"/>
    <tableColumn id="4" xr3:uid="{4FDC25C2-EC3A-4598-B0DF-4C8276FC39FC}" name="Enrollment (19-20 SY)" totalsRowFunction="sum" dataDxfId="33" totalsRowDxfId="32"/>
    <tableColumn id="5" xr3:uid="{ED9A35A0-D430-4FD6-9356-527A65D13CD2}" name="Cumulative Enrollment" dataDxfId="31" totalsRowDxfId="30"/>
    <tableColumn id="6" xr3:uid="{E6EE30F2-5F2F-4981-8074-5F44F0993F95}" name="High-Need LEAs (50% of cumulative enrollment)" dataDxfId="29" totalsRowDxfId="28"/>
    <tableColumn id="7" xr3:uid="{D70F7E6B-2768-458A-9C65-03E8E147D4E4}" name="Highest-Poverty LEAs (20% of cumulative enrollment)" dataDxfId="27" totalsRowDxfId="26"/>
    <tableColumn id="8" xr3:uid="{3A9D4789-3C43-4DA1-AFD6-1D3D8A275D06}" name="FY22 State BEP" totalsRowFunction="sum" dataDxfId="25" totalsRowDxfId="24" dataCellStyle="Comma" totalsRowCellStyle="Comma">
      <calculatedColumnFormula>VLOOKUP($B2,[1]Sheet1!$B$2:$H$144,2,FALSE)</calculatedColumnFormula>
    </tableColumn>
    <tableColumn id="9" xr3:uid="{48D59D30-4C4B-4CBA-AAB9-E2A17FD7D3E6}" name="FY22 ADM" totalsRowFunction="sum" dataDxfId="23" totalsRowDxfId="22" dataCellStyle="Comma" totalsRowCellStyle="Comma"/>
    <tableColumn id="10" xr3:uid="{ED277DFB-02C0-4D81-8596-3C11664144C4}" name="FY22 Per Pupil" dataDxfId="21" totalsRowDxfId="20" dataCellStyle="Comma" totalsRowCellStyle="Comma"/>
    <tableColumn id="11" xr3:uid="{A4BA7415-D2EB-4A52-875C-F7B0A03CA874}" name="FY21 State BEP" totalsRowFunction="sum" dataDxfId="19" totalsRowDxfId="18" dataCellStyle="Comma" totalsRowCellStyle="Comma"/>
    <tableColumn id="12" xr3:uid="{40D07372-66BF-444E-ACFD-5E83A6A7121F}" name="FY21 ADM" totalsRowFunction="sum" dataDxfId="17" totalsRowDxfId="16" dataCellStyle="Comma" totalsRowCellStyle="Comma"/>
    <tableColumn id="13" xr3:uid="{5F5DD58F-3B48-424E-992F-6457A0782CAC}" name="FY21 Per Pupil" dataDxfId="15" totalsRowDxfId="14" dataCellStyle="Comma" totalsRowCellStyle="Comma"/>
    <tableColumn id="14" xr3:uid="{D06EB35C-C9B4-4461-877A-2D6B4E965528}" name="FY19 State BEP" totalsRowFunction="sum" dataDxfId="13" totalsRowDxfId="12" dataCellStyle="Comma" totalsRowCellStyle="Comma"/>
    <tableColumn id="15" xr3:uid="{E79E8778-EF29-406E-B07C-9C70B0DE03D8}" name="FY19 ADM" totalsRowFunction="sum" dataDxfId="11" totalsRowDxfId="10" dataCellStyle="Comma" totalsRowCellStyle="Comma"/>
    <tableColumn id="16" xr3:uid="{DA65FDE4-39DD-4A6F-BEB9-2DBE452C5C64}" name="FY19 Per Pupil" dataDxfId="9" totalsRowDxfId="8" dataCellStyle="Comma" totalsRowCellStyle="Comma"/>
    <tableColumn id="17" xr3:uid="{505E5C57-C6A2-41DB-9294-0E8CA45612A1}" name="FY22 - FY21" dataDxfId="7" totalsRowDxfId="6" dataCellStyle="Comma" totalsRowCellStyle="Comma"/>
    <tableColumn id="18" xr3:uid="{F92B37EE-4102-4F25-8CD9-3B24AFE2F380}" name="FY22-FY19" dataDxfId="5" totalsRowDxfId="4" dataCellStyle="Comma" totalsRowCellStyle="Comma"/>
    <tableColumn id="19" xr3:uid="{52EA918F-B1DF-4CA6-B838-6F917554FD0F}" name="Validate, FY21 to FY22" dataDxfId="3" totalsRowDxfId="2" dataCellStyle="Comma">
      <calculatedColumnFormula>IF(tbl_MoEq[[#This Row],[High-Need LEAs (50% of cumulative enrollment)]]="x", IF(tbl_MoEq[[#This Row],[FY22 - FY21]]&gt;=Statewide_Decrease_FY21toFY22, "Pass", "Fail"), "")</calculatedColumnFormula>
    </tableColumn>
    <tableColumn id="20" xr3:uid="{C6A9338B-F298-48F3-BE9F-681FEE18A888}" name="Validate, FY19 to FY22" dataDxfId="1" totalsRowDxfId="0" dataCellStyle="Comma">
      <calculatedColumnFormula>IF(tbl_MoEq[[#This Row],[Highest-Poverty LEAs (20% of cumulative enrollment)]]= "x", IF(tbl_MoEq[[#This Row],[FY22-FY19]]&gt;=Statewide_Decrease_F19toFY22, "Pass", "Fail"), 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D846-7AFD-49AA-92E9-5C43CC99B2BC}">
  <dimension ref="A1:E508"/>
  <sheetViews>
    <sheetView topLeftCell="A382" workbookViewId="0">
      <selection activeCell="B10" sqref="B10"/>
    </sheetView>
  </sheetViews>
  <sheetFormatPr defaultRowHeight="15" x14ac:dyDescent="0.25"/>
  <cols>
    <col min="1" max="1" width="13.7109375" style="6" customWidth="1"/>
    <col min="2" max="2" width="47.7109375" customWidth="1"/>
    <col min="3" max="3" width="30.7109375" customWidth="1"/>
    <col min="4" max="4" width="11.5703125" bestFit="1" customWidth="1"/>
    <col min="5" max="5" width="14.140625" customWidth="1"/>
  </cols>
  <sheetData>
    <row r="1" spans="1:5" ht="45" x14ac:dyDescent="0.25">
      <c r="A1" s="7" t="s">
        <v>799</v>
      </c>
      <c r="B1" s="3" t="s">
        <v>798</v>
      </c>
      <c r="C1" s="3" t="s">
        <v>796</v>
      </c>
      <c r="D1" s="3" t="s">
        <v>800</v>
      </c>
      <c r="E1" s="2" t="s">
        <v>797</v>
      </c>
    </row>
    <row r="2" spans="1:5" x14ac:dyDescent="0.25">
      <c r="A2" s="6">
        <v>2370</v>
      </c>
      <c r="B2" t="s">
        <v>5</v>
      </c>
      <c r="C2" t="s">
        <v>6</v>
      </c>
      <c r="D2">
        <v>4700147</v>
      </c>
      <c r="E2">
        <v>99</v>
      </c>
    </row>
    <row r="3" spans="1:5" x14ac:dyDescent="0.25">
      <c r="A3" s="6">
        <v>2356</v>
      </c>
      <c r="B3" t="s">
        <v>7</v>
      </c>
      <c r="C3" t="s">
        <v>6</v>
      </c>
      <c r="D3">
        <v>4700147</v>
      </c>
      <c r="E3">
        <v>98.5</v>
      </c>
    </row>
    <row r="4" spans="1:5" x14ac:dyDescent="0.25">
      <c r="A4" s="6">
        <v>1034</v>
      </c>
      <c r="B4" t="s">
        <v>8</v>
      </c>
      <c r="C4" t="s">
        <v>6</v>
      </c>
      <c r="D4">
        <v>4700147</v>
      </c>
      <c r="E4">
        <v>98</v>
      </c>
    </row>
    <row r="5" spans="1:5" x14ac:dyDescent="0.25">
      <c r="A5" s="6">
        <v>2295</v>
      </c>
      <c r="B5" t="s">
        <v>9</v>
      </c>
      <c r="C5" t="s">
        <v>6</v>
      </c>
      <c r="D5">
        <v>4700147</v>
      </c>
      <c r="E5">
        <v>97.6</v>
      </c>
    </row>
    <row r="6" spans="1:5" x14ac:dyDescent="0.25">
      <c r="A6" s="6">
        <v>1046</v>
      </c>
      <c r="B6" t="s">
        <v>10</v>
      </c>
      <c r="C6" t="s">
        <v>6</v>
      </c>
      <c r="D6">
        <v>4700147</v>
      </c>
      <c r="E6">
        <v>97.5</v>
      </c>
    </row>
    <row r="7" spans="1:5" x14ac:dyDescent="0.25">
      <c r="A7" s="6">
        <v>2324</v>
      </c>
      <c r="B7" t="s">
        <v>11</v>
      </c>
      <c r="C7" t="s">
        <v>6</v>
      </c>
      <c r="D7">
        <v>4700147</v>
      </c>
      <c r="E7">
        <v>94.2</v>
      </c>
    </row>
    <row r="8" spans="1:5" x14ac:dyDescent="0.25">
      <c r="A8" s="6">
        <v>2321</v>
      </c>
      <c r="B8" t="s">
        <v>12</v>
      </c>
      <c r="C8" t="s">
        <v>6</v>
      </c>
      <c r="D8">
        <v>4700147</v>
      </c>
      <c r="E8">
        <v>84.2</v>
      </c>
    </row>
    <row r="9" spans="1:5" x14ac:dyDescent="0.25">
      <c r="A9" s="6">
        <v>1</v>
      </c>
      <c r="B9" t="s">
        <v>13</v>
      </c>
      <c r="C9" t="s">
        <v>14</v>
      </c>
      <c r="D9">
        <v>4700030</v>
      </c>
      <c r="E9">
        <v>32.4</v>
      </c>
    </row>
    <row r="10" spans="1:5" x14ac:dyDescent="0.25">
      <c r="A10" s="6">
        <v>234</v>
      </c>
      <c r="B10" t="s">
        <v>3</v>
      </c>
      <c r="C10" t="s">
        <v>4</v>
      </c>
      <c r="D10">
        <v>4700060</v>
      </c>
      <c r="E10">
        <v>33</v>
      </c>
    </row>
    <row r="11" spans="1:5" x14ac:dyDescent="0.25">
      <c r="A11" s="6">
        <v>2133</v>
      </c>
      <c r="B11" t="s">
        <v>15</v>
      </c>
      <c r="C11" t="s">
        <v>16</v>
      </c>
      <c r="D11">
        <v>4700144</v>
      </c>
      <c r="E11">
        <v>31.7</v>
      </c>
    </row>
    <row r="12" spans="1:5" x14ac:dyDescent="0.25">
      <c r="A12" s="6">
        <v>5</v>
      </c>
      <c r="B12" t="s">
        <v>17</v>
      </c>
      <c r="C12" t="s">
        <v>18</v>
      </c>
      <c r="D12">
        <v>4700090</v>
      </c>
      <c r="E12">
        <v>55.1</v>
      </c>
    </row>
    <row r="13" spans="1:5" x14ac:dyDescent="0.25">
      <c r="A13" s="6">
        <v>14</v>
      </c>
      <c r="B13" t="s">
        <v>19</v>
      </c>
      <c r="C13" t="s">
        <v>18</v>
      </c>
      <c r="D13">
        <v>4700090</v>
      </c>
      <c r="E13">
        <v>53.8</v>
      </c>
    </row>
    <row r="14" spans="1:5" x14ac:dyDescent="0.25">
      <c r="A14" s="6">
        <v>11</v>
      </c>
      <c r="B14" t="s">
        <v>20</v>
      </c>
      <c r="C14" t="s">
        <v>18</v>
      </c>
      <c r="D14">
        <v>4700090</v>
      </c>
      <c r="E14">
        <v>50.9</v>
      </c>
    </row>
    <row r="15" spans="1:5" x14ac:dyDescent="0.25">
      <c r="A15" s="6">
        <v>20</v>
      </c>
      <c r="B15" t="s">
        <v>21</v>
      </c>
      <c r="C15" t="s">
        <v>18</v>
      </c>
      <c r="D15">
        <v>4700090</v>
      </c>
      <c r="E15">
        <v>47.8</v>
      </c>
    </row>
    <row r="16" spans="1:5" x14ac:dyDescent="0.25">
      <c r="A16" s="6">
        <v>1358</v>
      </c>
      <c r="B16" t="s">
        <v>22</v>
      </c>
      <c r="C16" t="s">
        <v>23</v>
      </c>
      <c r="D16">
        <v>4700152</v>
      </c>
      <c r="E16">
        <v>6.5</v>
      </c>
    </row>
    <row r="17" spans="1:5" x14ac:dyDescent="0.25">
      <c r="A17" s="6">
        <v>26</v>
      </c>
      <c r="B17" t="s">
        <v>24</v>
      </c>
      <c r="C17" t="s">
        <v>25</v>
      </c>
      <c r="D17">
        <v>4700120</v>
      </c>
      <c r="E17">
        <v>46.5</v>
      </c>
    </row>
    <row r="18" spans="1:5" x14ac:dyDescent="0.25">
      <c r="A18" s="6">
        <v>27</v>
      </c>
      <c r="B18" t="s">
        <v>26</v>
      </c>
      <c r="C18" t="s">
        <v>25</v>
      </c>
      <c r="D18">
        <v>4700120</v>
      </c>
      <c r="E18">
        <v>40.200000000000003</v>
      </c>
    </row>
    <row r="19" spans="1:5" x14ac:dyDescent="0.25">
      <c r="A19" s="6">
        <v>1569</v>
      </c>
      <c r="B19" t="s">
        <v>27</v>
      </c>
      <c r="C19" t="s">
        <v>28</v>
      </c>
      <c r="D19">
        <v>4700153</v>
      </c>
      <c r="E19">
        <v>18.399999999999999</v>
      </c>
    </row>
    <row r="20" spans="1:5" x14ac:dyDescent="0.25">
      <c r="A20" s="6">
        <v>1579</v>
      </c>
      <c r="B20" t="s">
        <v>29</v>
      </c>
      <c r="C20" t="s">
        <v>28</v>
      </c>
      <c r="D20">
        <v>4700153</v>
      </c>
      <c r="E20">
        <v>17.3</v>
      </c>
    </row>
    <row r="21" spans="1:5" x14ac:dyDescent="0.25">
      <c r="A21" s="6">
        <v>1566</v>
      </c>
      <c r="B21" t="s">
        <v>30</v>
      </c>
      <c r="C21" t="s">
        <v>28</v>
      </c>
      <c r="D21">
        <v>4700153</v>
      </c>
      <c r="E21">
        <v>16.600000000000001</v>
      </c>
    </row>
    <row r="22" spans="1:5" x14ac:dyDescent="0.25">
      <c r="A22" s="6">
        <v>40</v>
      </c>
      <c r="B22" t="s">
        <v>31</v>
      </c>
      <c r="C22" t="s">
        <v>32</v>
      </c>
      <c r="D22">
        <v>4700180</v>
      </c>
      <c r="E22">
        <v>58.4</v>
      </c>
    </row>
    <row r="23" spans="1:5" x14ac:dyDescent="0.25">
      <c r="A23" s="6">
        <v>35</v>
      </c>
      <c r="B23" t="s">
        <v>33</v>
      </c>
      <c r="C23" t="s">
        <v>32</v>
      </c>
      <c r="D23">
        <v>4700180</v>
      </c>
      <c r="E23">
        <v>49.1</v>
      </c>
    </row>
    <row r="24" spans="1:5" x14ac:dyDescent="0.25">
      <c r="A24" s="6">
        <v>2222</v>
      </c>
      <c r="B24" t="s">
        <v>34</v>
      </c>
      <c r="C24" t="s">
        <v>32</v>
      </c>
      <c r="D24">
        <v>4700180</v>
      </c>
      <c r="E24">
        <v>45.7</v>
      </c>
    </row>
    <row r="25" spans="1:5" x14ac:dyDescent="0.25">
      <c r="A25" s="6">
        <v>37</v>
      </c>
      <c r="B25" t="s">
        <v>35</v>
      </c>
      <c r="C25" t="s">
        <v>32</v>
      </c>
      <c r="D25">
        <v>4700180</v>
      </c>
      <c r="E25">
        <v>40.9</v>
      </c>
    </row>
    <row r="26" spans="1:5" x14ac:dyDescent="0.25">
      <c r="A26" s="6">
        <v>45</v>
      </c>
      <c r="B26" t="s">
        <v>36</v>
      </c>
      <c r="C26" t="s">
        <v>37</v>
      </c>
      <c r="D26">
        <v>4700210</v>
      </c>
      <c r="E26">
        <v>31</v>
      </c>
    </row>
    <row r="27" spans="1:5" x14ac:dyDescent="0.25">
      <c r="A27" s="6">
        <v>53</v>
      </c>
      <c r="B27" t="s">
        <v>38</v>
      </c>
      <c r="C27" t="s">
        <v>39</v>
      </c>
      <c r="D27">
        <v>4700240</v>
      </c>
      <c r="E27">
        <v>50.8</v>
      </c>
    </row>
    <row r="28" spans="1:5" x14ac:dyDescent="0.25">
      <c r="A28" s="6">
        <v>49</v>
      </c>
      <c r="B28" t="s">
        <v>40</v>
      </c>
      <c r="C28" t="s">
        <v>39</v>
      </c>
      <c r="D28">
        <v>4700240</v>
      </c>
      <c r="E28">
        <v>47.4</v>
      </c>
    </row>
    <row r="29" spans="1:5" x14ac:dyDescent="0.25">
      <c r="A29" s="6">
        <v>60</v>
      </c>
      <c r="B29" t="s">
        <v>41</v>
      </c>
      <c r="C29" t="s">
        <v>42</v>
      </c>
      <c r="D29">
        <v>4700270</v>
      </c>
      <c r="E29">
        <v>50.6</v>
      </c>
    </row>
    <row r="30" spans="1:5" x14ac:dyDescent="0.25">
      <c r="A30" s="6">
        <v>57</v>
      </c>
      <c r="B30" t="s">
        <v>43</v>
      </c>
      <c r="C30" t="s">
        <v>42</v>
      </c>
      <c r="D30">
        <v>4700270</v>
      </c>
      <c r="E30">
        <v>49.6</v>
      </c>
    </row>
    <row r="31" spans="1:5" x14ac:dyDescent="0.25">
      <c r="A31" s="6">
        <v>86</v>
      </c>
      <c r="B31" t="s">
        <v>44</v>
      </c>
      <c r="C31" t="s">
        <v>45</v>
      </c>
      <c r="D31">
        <v>4700300</v>
      </c>
      <c r="E31">
        <v>36.1</v>
      </c>
    </row>
    <row r="32" spans="1:5" x14ac:dyDescent="0.25">
      <c r="A32" s="6">
        <v>1916</v>
      </c>
      <c r="B32" t="s">
        <v>46</v>
      </c>
      <c r="C32" t="s">
        <v>45</v>
      </c>
      <c r="D32">
        <v>4700300</v>
      </c>
      <c r="E32">
        <v>35.299999999999997</v>
      </c>
    </row>
    <row r="33" spans="1:5" x14ac:dyDescent="0.25">
      <c r="A33" s="6">
        <v>84</v>
      </c>
      <c r="B33" t="s">
        <v>47</v>
      </c>
      <c r="C33" t="s">
        <v>45</v>
      </c>
      <c r="D33">
        <v>4700300</v>
      </c>
      <c r="E33">
        <v>35.1</v>
      </c>
    </row>
    <row r="34" spans="1:5" x14ac:dyDescent="0.25">
      <c r="A34" s="6">
        <v>65</v>
      </c>
      <c r="B34" t="s">
        <v>48</v>
      </c>
      <c r="C34" t="s">
        <v>45</v>
      </c>
      <c r="D34">
        <v>4700300</v>
      </c>
      <c r="E34">
        <v>34.9</v>
      </c>
    </row>
    <row r="35" spans="1:5" x14ac:dyDescent="0.25">
      <c r="A35" s="6">
        <v>1669</v>
      </c>
      <c r="B35" t="s">
        <v>49</v>
      </c>
      <c r="C35" t="s">
        <v>45</v>
      </c>
      <c r="D35">
        <v>4700300</v>
      </c>
      <c r="E35">
        <v>28.8</v>
      </c>
    </row>
    <row r="36" spans="1:5" x14ac:dyDescent="0.25">
      <c r="A36" s="6">
        <v>1652</v>
      </c>
      <c r="B36" t="s">
        <v>50</v>
      </c>
      <c r="C36" t="s">
        <v>45</v>
      </c>
      <c r="D36">
        <v>4700300</v>
      </c>
      <c r="E36">
        <v>28</v>
      </c>
    </row>
    <row r="37" spans="1:5" x14ac:dyDescent="0.25">
      <c r="A37" s="6">
        <v>606</v>
      </c>
      <c r="B37" t="s">
        <v>51</v>
      </c>
      <c r="C37" t="s">
        <v>52</v>
      </c>
      <c r="D37">
        <v>4701390</v>
      </c>
      <c r="E37">
        <v>43.4</v>
      </c>
    </row>
    <row r="38" spans="1:5" x14ac:dyDescent="0.25">
      <c r="A38" s="6">
        <v>101</v>
      </c>
      <c r="B38" t="s">
        <v>53</v>
      </c>
      <c r="C38" t="s">
        <v>54</v>
      </c>
      <c r="D38">
        <v>4700330</v>
      </c>
      <c r="E38">
        <v>45</v>
      </c>
    </row>
    <row r="39" spans="1:5" x14ac:dyDescent="0.25">
      <c r="A39" s="6">
        <v>99</v>
      </c>
      <c r="B39" t="s">
        <v>55</v>
      </c>
      <c r="C39" t="s">
        <v>54</v>
      </c>
      <c r="D39">
        <v>4700330</v>
      </c>
      <c r="E39">
        <v>42.8</v>
      </c>
    </row>
    <row r="40" spans="1:5" x14ac:dyDescent="0.25">
      <c r="A40" s="6">
        <v>293</v>
      </c>
      <c r="B40" t="s">
        <v>56</v>
      </c>
      <c r="C40" t="s">
        <v>54</v>
      </c>
      <c r="D40">
        <v>4700330</v>
      </c>
      <c r="E40">
        <v>41.2</v>
      </c>
    </row>
    <row r="41" spans="1:5" x14ac:dyDescent="0.25">
      <c r="A41" s="6">
        <v>105</v>
      </c>
      <c r="B41" t="s">
        <v>57</v>
      </c>
      <c r="C41" t="s">
        <v>54</v>
      </c>
      <c r="D41">
        <v>4700330</v>
      </c>
      <c r="E41">
        <v>38.700000000000003</v>
      </c>
    </row>
    <row r="42" spans="1:5" x14ac:dyDescent="0.25">
      <c r="A42" s="6">
        <v>100</v>
      </c>
      <c r="B42" t="s">
        <v>58</v>
      </c>
      <c r="C42" t="s">
        <v>54</v>
      </c>
      <c r="D42">
        <v>4700330</v>
      </c>
      <c r="E42">
        <v>38</v>
      </c>
    </row>
    <row r="43" spans="1:5" x14ac:dyDescent="0.25">
      <c r="A43" s="6">
        <v>107</v>
      </c>
      <c r="B43" t="s">
        <v>59</v>
      </c>
      <c r="C43" t="s">
        <v>60</v>
      </c>
      <c r="D43">
        <v>4700360</v>
      </c>
      <c r="E43">
        <v>50.8</v>
      </c>
    </row>
    <row r="44" spans="1:5" x14ac:dyDescent="0.25">
      <c r="A44" s="6">
        <v>111</v>
      </c>
      <c r="B44" t="s">
        <v>61</v>
      </c>
      <c r="C44" t="s">
        <v>60</v>
      </c>
      <c r="D44">
        <v>4700360</v>
      </c>
      <c r="E44">
        <v>49.7</v>
      </c>
    </row>
    <row r="45" spans="1:5" x14ac:dyDescent="0.25">
      <c r="A45" s="6">
        <v>136</v>
      </c>
      <c r="B45" t="s">
        <v>62</v>
      </c>
      <c r="C45" t="s">
        <v>63</v>
      </c>
      <c r="D45">
        <v>4700420</v>
      </c>
      <c r="E45">
        <v>68.400000000000006</v>
      </c>
    </row>
    <row r="46" spans="1:5" x14ac:dyDescent="0.25">
      <c r="A46" s="6">
        <v>2128</v>
      </c>
      <c r="B46" t="s">
        <v>64</v>
      </c>
      <c r="C46" t="s">
        <v>63</v>
      </c>
      <c r="D46">
        <v>4700420</v>
      </c>
      <c r="E46">
        <v>60.6</v>
      </c>
    </row>
    <row r="47" spans="1:5" x14ac:dyDescent="0.25">
      <c r="A47" s="6">
        <v>124</v>
      </c>
      <c r="B47" t="s">
        <v>65</v>
      </c>
      <c r="C47" t="s">
        <v>63</v>
      </c>
      <c r="D47">
        <v>4700420</v>
      </c>
      <c r="E47">
        <v>58.5</v>
      </c>
    </row>
    <row r="48" spans="1:5" x14ac:dyDescent="0.25">
      <c r="A48" s="6">
        <v>144</v>
      </c>
      <c r="B48" t="s">
        <v>66</v>
      </c>
      <c r="C48" t="s">
        <v>67</v>
      </c>
      <c r="D48">
        <v>4700450</v>
      </c>
      <c r="E48">
        <v>44.8</v>
      </c>
    </row>
    <row r="49" spans="1:5" x14ac:dyDescent="0.25">
      <c r="A49" s="6">
        <v>142</v>
      </c>
      <c r="B49" t="s">
        <v>68</v>
      </c>
      <c r="C49" t="s">
        <v>67</v>
      </c>
      <c r="D49">
        <v>4700450</v>
      </c>
      <c r="E49">
        <v>27.5</v>
      </c>
    </row>
    <row r="50" spans="1:5" x14ac:dyDescent="0.25">
      <c r="A50" s="6">
        <v>1917</v>
      </c>
      <c r="B50" t="s">
        <v>602</v>
      </c>
      <c r="C50" t="s">
        <v>603</v>
      </c>
      <c r="D50">
        <v>4700480</v>
      </c>
      <c r="E50">
        <v>0</v>
      </c>
    </row>
    <row r="51" spans="1:5" x14ac:dyDescent="0.25">
      <c r="A51" s="6">
        <v>296</v>
      </c>
      <c r="B51" t="s">
        <v>69</v>
      </c>
      <c r="C51" t="s">
        <v>70</v>
      </c>
      <c r="D51">
        <v>4700510</v>
      </c>
      <c r="E51">
        <v>64.7</v>
      </c>
    </row>
    <row r="52" spans="1:5" x14ac:dyDescent="0.25">
      <c r="A52" s="6">
        <v>151</v>
      </c>
      <c r="B52" t="s">
        <v>71</v>
      </c>
      <c r="C52" t="s">
        <v>70</v>
      </c>
      <c r="D52">
        <v>4700510</v>
      </c>
      <c r="E52">
        <v>59.1</v>
      </c>
    </row>
    <row r="53" spans="1:5" x14ac:dyDescent="0.25">
      <c r="A53" s="6">
        <v>160</v>
      </c>
      <c r="B53" t="s">
        <v>72</v>
      </c>
      <c r="C53" t="s">
        <v>70</v>
      </c>
      <c r="D53">
        <v>4700510</v>
      </c>
      <c r="E53">
        <v>54.8</v>
      </c>
    </row>
    <row r="54" spans="1:5" x14ac:dyDescent="0.25">
      <c r="A54" s="6">
        <v>168</v>
      </c>
      <c r="B54" t="s">
        <v>73</v>
      </c>
      <c r="C54" t="s">
        <v>70</v>
      </c>
      <c r="D54">
        <v>4700510</v>
      </c>
      <c r="E54">
        <v>49.7</v>
      </c>
    </row>
    <row r="55" spans="1:5" x14ac:dyDescent="0.25">
      <c r="A55" s="6">
        <v>2454</v>
      </c>
      <c r="B55" t="s">
        <v>216</v>
      </c>
      <c r="C55" t="s">
        <v>217</v>
      </c>
      <c r="D55">
        <v>4700570</v>
      </c>
      <c r="E55">
        <v>44.4</v>
      </c>
    </row>
    <row r="56" spans="1:5" x14ac:dyDescent="0.25">
      <c r="A56" s="6">
        <v>233</v>
      </c>
      <c r="B56" t="s">
        <v>218</v>
      </c>
      <c r="C56" t="s">
        <v>217</v>
      </c>
      <c r="D56">
        <v>4700570</v>
      </c>
      <c r="E56">
        <v>35.1</v>
      </c>
    </row>
    <row r="57" spans="1:5" x14ac:dyDescent="0.25">
      <c r="A57" s="6">
        <v>227</v>
      </c>
      <c r="B57" t="s">
        <v>219</v>
      </c>
      <c r="C57" t="s">
        <v>217</v>
      </c>
      <c r="D57">
        <v>4700570</v>
      </c>
      <c r="E57">
        <v>34.9</v>
      </c>
    </row>
    <row r="58" spans="1:5" x14ac:dyDescent="0.25">
      <c r="A58" s="6">
        <v>229</v>
      </c>
      <c r="B58" t="s">
        <v>220</v>
      </c>
      <c r="C58" t="s">
        <v>217</v>
      </c>
      <c r="D58">
        <v>4700570</v>
      </c>
      <c r="E58">
        <v>31.5</v>
      </c>
    </row>
    <row r="59" spans="1:5" x14ac:dyDescent="0.25">
      <c r="A59" s="6">
        <v>240</v>
      </c>
      <c r="B59" t="s">
        <v>221</v>
      </c>
      <c r="C59" t="s">
        <v>222</v>
      </c>
      <c r="D59">
        <v>4700600</v>
      </c>
      <c r="E59">
        <v>34.299999999999997</v>
      </c>
    </row>
    <row r="60" spans="1:5" x14ac:dyDescent="0.25">
      <c r="A60" s="6">
        <v>239</v>
      </c>
      <c r="B60" t="s">
        <v>223</v>
      </c>
      <c r="C60" t="s">
        <v>222</v>
      </c>
      <c r="D60">
        <v>4700600</v>
      </c>
      <c r="E60">
        <v>31.1</v>
      </c>
    </row>
    <row r="61" spans="1:5" x14ac:dyDescent="0.25">
      <c r="A61" s="6">
        <v>245</v>
      </c>
      <c r="B61" t="s">
        <v>224</v>
      </c>
      <c r="C61" t="s">
        <v>225</v>
      </c>
      <c r="D61">
        <v>4700630</v>
      </c>
      <c r="E61">
        <v>75.400000000000006</v>
      </c>
    </row>
    <row r="62" spans="1:5" x14ac:dyDescent="0.25">
      <c r="A62" s="6">
        <v>2613</v>
      </c>
      <c r="B62" t="s">
        <v>226</v>
      </c>
      <c r="C62" t="s">
        <v>225</v>
      </c>
      <c r="D62">
        <v>4700630</v>
      </c>
      <c r="E62">
        <v>69.2</v>
      </c>
    </row>
    <row r="63" spans="1:5" x14ac:dyDescent="0.25">
      <c r="A63" s="6">
        <v>256</v>
      </c>
      <c r="B63" t="s">
        <v>227</v>
      </c>
      <c r="C63" t="s">
        <v>225</v>
      </c>
      <c r="D63">
        <v>4700630</v>
      </c>
      <c r="E63">
        <v>57.9</v>
      </c>
    </row>
    <row r="64" spans="1:5" x14ac:dyDescent="0.25">
      <c r="A64" s="6">
        <v>261</v>
      </c>
      <c r="B64" t="s">
        <v>228</v>
      </c>
      <c r="C64" t="s">
        <v>229</v>
      </c>
      <c r="D64">
        <v>4700660</v>
      </c>
      <c r="E64">
        <v>49.7</v>
      </c>
    </row>
    <row r="65" spans="1:5" x14ac:dyDescent="0.25">
      <c r="A65" s="6">
        <v>270</v>
      </c>
      <c r="B65" t="s">
        <v>230</v>
      </c>
      <c r="C65" t="s">
        <v>231</v>
      </c>
      <c r="D65">
        <v>4700690</v>
      </c>
      <c r="E65">
        <v>62.2</v>
      </c>
    </row>
    <row r="66" spans="1:5" x14ac:dyDescent="0.25">
      <c r="A66" s="6">
        <v>263</v>
      </c>
      <c r="B66" t="s">
        <v>232</v>
      </c>
      <c r="C66" t="s">
        <v>231</v>
      </c>
      <c r="D66">
        <v>4700690</v>
      </c>
      <c r="E66">
        <v>57.9</v>
      </c>
    </row>
    <row r="67" spans="1:5" x14ac:dyDescent="0.25">
      <c r="A67" s="6">
        <v>269</v>
      </c>
      <c r="B67" t="s">
        <v>233</v>
      </c>
      <c r="C67" t="s">
        <v>231</v>
      </c>
      <c r="D67">
        <v>4700690</v>
      </c>
      <c r="E67">
        <v>51.5</v>
      </c>
    </row>
    <row r="68" spans="1:5" x14ac:dyDescent="0.25">
      <c r="A68" s="6">
        <v>272</v>
      </c>
      <c r="B68" t="s">
        <v>234</v>
      </c>
      <c r="C68" t="s">
        <v>235</v>
      </c>
      <c r="D68">
        <v>4700720</v>
      </c>
      <c r="E68">
        <v>63.8</v>
      </c>
    </row>
    <row r="69" spans="1:5" x14ac:dyDescent="0.25">
      <c r="A69" s="6">
        <v>282</v>
      </c>
      <c r="B69" t="s">
        <v>236</v>
      </c>
      <c r="C69" t="s">
        <v>237</v>
      </c>
      <c r="D69">
        <v>4700750</v>
      </c>
      <c r="E69">
        <v>70.599999999999994</v>
      </c>
    </row>
    <row r="70" spans="1:5" x14ac:dyDescent="0.25">
      <c r="A70" s="6">
        <v>279</v>
      </c>
      <c r="B70" t="s">
        <v>238</v>
      </c>
      <c r="C70" t="s">
        <v>237</v>
      </c>
      <c r="D70">
        <v>4700750</v>
      </c>
      <c r="E70">
        <v>60.1</v>
      </c>
    </row>
    <row r="71" spans="1:5" x14ac:dyDescent="0.25">
      <c r="A71" s="6">
        <v>284</v>
      </c>
      <c r="B71" t="s">
        <v>239</v>
      </c>
      <c r="C71" t="s">
        <v>237</v>
      </c>
      <c r="D71">
        <v>4700750</v>
      </c>
      <c r="E71">
        <v>56.4</v>
      </c>
    </row>
    <row r="72" spans="1:5" x14ac:dyDescent="0.25">
      <c r="A72" s="6">
        <v>287</v>
      </c>
      <c r="B72" t="s">
        <v>240</v>
      </c>
      <c r="C72" t="s">
        <v>241</v>
      </c>
      <c r="D72">
        <v>4700780</v>
      </c>
      <c r="E72">
        <v>43.2</v>
      </c>
    </row>
    <row r="73" spans="1:5" x14ac:dyDescent="0.25">
      <c r="A73" s="6">
        <v>2234</v>
      </c>
      <c r="B73" t="s">
        <v>242</v>
      </c>
      <c r="C73" t="s">
        <v>241</v>
      </c>
      <c r="D73">
        <v>4700780</v>
      </c>
      <c r="E73">
        <v>41.7</v>
      </c>
    </row>
    <row r="74" spans="1:5" x14ac:dyDescent="0.25">
      <c r="A74" s="6">
        <v>292</v>
      </c>
      <c r="B74" t="s">
        <v>243</v>
      </c>
      <c r="C74" t="s">
        <v>241</v>
      </c>
      <c r="D74">
        <v>4700780</v>
      </c>
      <c r="E74">
        <v>40.6</v>
      </c>
    </row>
    <row r="75" spans="1:5" x14ac:dyDescent="0.25">
      <c r="A75" s="6">
        <v>1359</v>
      </c>
      <c r="B75" t="s">
        <v>244</v>
      </c>
      <c r="C75" t="s">
        <v>245</v>
      </c>
      <c r="D75">
        <v>4700149</v>
      </c>
      <c r="E75">
        <v>14.4</v>
      </c>
    </row>
    <row r="76" spans="1:5" x14ac:dyDescent="0.25">
      <c r="A76" s="6">
        <v>1575</v>
      </c>
      <c r="B76" t="s">
        <v>246</v>
      </c>
      <c r="C76" t="s">
        <v>245</v>
      </c>
      <c r="D76">
        <v>4700149</v>
      </c>
      <c r="E76">
        <v>9.1999999999999993</v>
      </c>
    </row>
    <row r="77" spans="1:5" x14ac:dyDescent="0.25">
      <c r="A77" s="6">
        <v>1573</v>
      </c>
      <c r="B77" t="s">
        <v>247</v>
      </c>
      <c r="C77" t="s">
        <v>245</v>
      </c>
      <c r="D77">
        <v>4700149</v>
      </c>
      <c r="E77">
        <v>8</v>
      </c>
    </row>
    <row r="78" spans="1:5" x14ac:dyDescent="0.25">
      <c r="A78" s="6">
        <v>1898</v>
      </c>
      <c r="B78" t="s">
        <v>248</v>
      </c>
      <c r="C78" t="s">
        <v>249</v>
      </c>
      <c r="D78">
        <v>4700850</v>
      </c>
      <c r="E78">
        <v>49.5</v>
      </c>
    </row>
    <row r="79" spans="1:5" x14ac:dyDescent="0.25">
      <c r="A79" s="6">
        <v>1899</v>
      </c>
      <c r="B79" t="s">
        <v>250</v>
      </c>
      <c r="C79" t="s">
        <v>249</v>
      </c>
      <c r="D79">
        <v>4700850</v>
      </c>
      <c r="E79">
        <v>31.7</v>
      </c>
    </row>
    <row r="80" spans="1:5" x14ac:dyDescent="0.25">
      <c r="A80" s="6">
        <v>305</v>
      </c>
      <c r="B80" t="s">
        <v>251</v>
      </c>
      <c r="C80" t="s">
        <v>252</v>
      </c>
      <c r="D80">
        <v>4700900</v>
      </c>
      <c r="E80">
        <v>47.3</v>
      </c>
    </row>
    <row r="81" spans="1:5" x14ac:dyDescent="0.25">
      <c r="A81" s="6">
        <v>301</v>
      </c>
      <c r="B81" t="s">
        <v>253</v>
      </c>
      <c r="C81" t="s">
        <v>252</v>
      </c>
      <c r="D81">
        <v>4700900</v>
      </c>
      <c r="E81">
        <v>47</v>
      </c>
    </row>
    <row r="82" spans="1:5" x14ac:dyDescent="0.25">
      <c r="A82" s="6">
        <v>1050</v>
      </c>
      <c r="B82" t="s">
        <v>254</v>
      </c>
      <c r="C82" t="s">
        <v>252</v>
      </c>
      <c r="D82">
        <v>4700900</v>
      </c>
      <c r="E82">
        <v>42.1</v>
      </c>
    </row>
    <row r="83" spans="1:5" x14ac:dyDescent="0.25">
      <c r="A83" s="6">
        <v>1350</v>
      </c>
      <c r="B83" t="s">
        <v>255</v>
      </c>
      <c r="C83" t="s">
        <v>256</v>
      </c>
      <c r="D83">
        <v>4703180</v>
      </c>
      <c r="E83">
        <v>94.8</v>
      </c>
    </row>
    <row r="84" spans="1:5" x14ac:dyDescent="0.25">
      <c r="A84" s="6">
        <v>2201</v>
      </c>
      <c r="B84" t="s">
        <v>257</v>
      </c>
      <c r="C84" t="s">
        <v>256</v>
      </c>
      <c r="D84">
        <v>4703180</v>
      </c>
      <c r="E84">
        <v>85.5</v>
      </c>
    </row>
    <row r="85" spans="1:5" x14ac:dyDescent="0.25">
      <c r="A85" s="6">
        <v>1357</v>
      </c>
      <c r="B85" t="s">
        <v>258</v>
      </c>
      <c r="C85" t="s">
        <v>256</v>
      </c>
      <c r="D85">
        <v>4703180</v>
      </c>
      <c r="E85">
        <v>83.5</v>
      </c>
    </row>
    <row r="86" spans="1:5" x14ac:dyDescent="0.25">
      <c r="A86" s="6">
        <v>1701</v>
      </c>
      <c r="B86" t="s">
        <v>259</v>
      </c>
      <c r="C86" t="s">
        <v>256</v>
      </c>
      <c r="D86">
        <v>4703180</v>
      </c>
      <c r="E86">
        <v>83.4</v>
      </c>
    </row>
    <row r="87" spans="1:5" x14ac:dyDescent="0.25">
      <c r="A87" s="6">
        <v>1269</v>
      </c>
      <c r="B87" t="s">
        <v>260</v>
      </c>
      <c r="C87" t="s">
        <v>256</v>
      </c>
      <c r="D87">
        <v>4703180</v>
      </c>
      <c r="E87">
        <v>82.6</v>
      </c>
    </row>
    <row r="88" spans="1:5" x14ac:dyDescent="0.25">
      <c r="A88" s="6">
        <v>2451</v>
      </c>
      <c r="B88" t="s">
        <v>261</v>
      </c>
      <c r="C88" t="s">
        <v>256</v>
      </c>
      <c r="D88">
        <v>4703180</v>
      </c>
      <c r="E88">
        <v>81.900000000000006</v>
      </c>
    </row>
    <row r="89" spans="1:5" x14ac:dyDescent="0.25">
      <c r="A89" s="6">
        <v>1260</v>
      </c>
      <c r="B89" t="s">
        <v>262</v>
      </c>
      <c r="C89" t="s">
        <v>256</v>
      </c>
      <c r="D89">
        <v>4703180</v>
      </c>
      <c r="E89">
        <v>80.7</v>
      </c>
    </row>
    <row r="90" spans="1:5" x14ac:dyDescent="0.25">
      <c r="A90" s="6">
        <v>1696</v>
      </c>
      <c r="B90" t="s">
        <v>263</v>
      </c>
      <c r="C90" t="s">
        <v>256</v>
      </c>
      <c r="D90">
        <v>4703180</v>
      </c>
      <c r="E90">
        <v>79.400000000000006</v>
      </c>
    </row>
    <row r="91" spans="1:5" x14ac:dyDescent="0.25">
      <c r="A91" s="6">
        <v>2060</v>
      </c>
      <c r="B91" t="s">
        <v>264</v>
      </c>
      <c r="C91" t="s">
        <v>256</v>
      </c>
      <c r="D91">
        <v>4703180</v>
      </c>
      <c r="E91">
        <v>78.7</v>
      </c>
    </row>
    <row r="92" spans="1:5" x14ac:dyDescent="0.25">
      <c r="A92" s="6">
        <v>1281</v>
      </c>
      <c r="B92" t="s">
        <v>265</v>
      </c>
      <c r="C92" t="s">
        <v>256</v>
      </c>
      <c r="D92">
        <v>4703180</v>
      </c>
      <c r="E92">
        <v>75.5</v>
      </c>
    </row>
    <row r="93" spans="1:5" x14ac:dyDescent="0.25">
      <c r="A93" s="6">
        <v>1924</v>
      </c>
      <c r="B93" t="s">
        <v>266</v>
      </c>
      <c r="C93" t="s">
        <v>256</v>
      </c>
      <c r="D93">
        <v>4703180</v>
      </c>
      <c r="E93">
        <v>75.5</v>
      </c>
    </row>
    <row r="94" spans="1:5" x14ac:dyDescent="0.25">
      <c r="A94" s="6">
        <v>2297</v>
      </c>
      <c r="B94" t="s">
        <v>267</v>
      </c>
      <c r="C94" t="s">
        <v>256</v>
      </c>
      <c r="D94">
        <v>4703180</v>
      </c>
      <c r="E94">
        <v>75</v>
      </c>
    </row>
    <row r="95" spans="1:5" x14ac:dyDescent="0.25">
      <c r="A95" s="6">
        <v>2422</v>
      </c>
      <c r="B95" t="s">
        <v>268</v>
      </c>
      <c r="C95" t="s">
        <v>256</v>
      </c>
      <c r="D95">
        <v>4703180</v>
      </c>
      <c r="E95">
        <v>73.2</v>
      </c>
    </row>
    <row r="96" spans="1:5" x14ac:dyDescent="0.25">
      <c r="A96" s="6">
        <v>1262</v>
      </c>
      <c r="B96" t="s">
        <v>269</v>
      </c>
      <c r="C96" t="s">
        <v>256</v>
      </c>
      <c r="D96">
        <v>4703180</v>
      </c>
      <c r="E96">
        <v>72.599999999999994</v>
      </c>
    </row>
    <row r="97" spans="1:5" x14ac:dyDescent="0.25">
      <c r="A97" s="6">
        <v>1702</v>
      </c>
      <c r="B97" t="s">
        <v>270</v>
      </c>
      <c r="C97" t="s">
        <v>256</v>
      </c>
      <c r="D97">
        <v>4703180</v>
      </c>
      <c r="E97">
        <v>72.400000000000006</v>
      </c>
    </row>
    <row r="98" spans="1:5" x14ac:dyDescent="0.25">
      <c r="A98" s="6">
        <v>1254</v>
      </c>
      <c r="B98" t="s">
        <v>271</v>
      </c>
      <c r="C98" t="s">
        <v>256</v>
      </c>
      <c r="D98">
        <v>4703180</v>
      </c>
      <c r="E98">
        <v>72.2</v>
      </c>
    </row>
    <row r="99" spans="1:5" x14ac:dyDescent="0.25">
      <c r="A99" s="6">
        <v>299</v>
      </c>
      <c r="B99" t="s">
        <v>272</v>
      </c>
      <c r="C99" t="s">
        <v>256</v>
      </c>
      <c r="D99">
        <v>4703180</v>
      </c>
      <c r="E99">
        <v>70.8</v>
      </c>
    </row>
    <row r="100" spans="1:5" x14ac:dyDescent="0.25">
      <c r="A100" s="6">
        <v>2361</v>
      </c>
      <c r="B100" t="s">
        <v>273</v>
      </c>
      <c r="C100" t="s">
        <v>256</v>
      </c>
      <c r="D100">
        <v>4703180</v>
      </c>
      <c r="E100">
        <v>69.400000000000006</v>
      </c>
    </row>
    <row r="101" spans="1:5" x14ac:dyDescent="0.25">
      <c r="A101" s="6">
        <v>1321</v>
      </c>
      <c r="B101" t="s">
        <v>274</v>
      </c>
      <c r="C101" t="s">
        <v>256</v>
      </c>
      <c r="D101">
        <v>4703180</v>
      </c>
      <c r="E101">
        <v>67.900000000000006</v>
      </c>
    </row>
    <row r="102" spans="1:5" x14ac:dyDescent="0.25">
      <c r="A102" s="6">
        <v>1373</v>
      </c>
      <c r="B102" t="s">
        <v>275</v>
      </c>
      <c r="C102" t="s">
        <v>256</v>
      </c>
      <c r="D102">
        <v>4703180</v>
      </c>
      <c r="E102">
        <v>67.2</v>
      </c>
    </row>
    <row r="103" spans="1:5" x14ac:dyDescent="0.25">
      <c r="A103" s="6">
        <v>2013</v>
      </c>
      <c r="B103" t="s">
        <v>276</v>
      </c>
      <c r="C103" t="s">
        <v>256</v>
      </c>
      <c r="D103">
        <v>4703180</v>
      </c>
      <c r="E103">
        <v>66.7</v>
      </c>
    </row>
    <row r="104" spans="1:5" x14ac:dyDescent="0.25">
      <c r="A104" s="6">
        <v>1386</v>
      </c>
      <c r="B104" t="s">
        <v>277</v>
      </c>
      <c r="C104" t="s">
        <v>256</v>
      </c>
      <c r="D104">
        <v>4703180</v>
      </c>
      <c r="E104">
        <v>65.099999999999994</v>
      </c>
    </row>
    <row r="105" spans="1:5" x14ac:dyDescent="0.25">
      <c r="A105" s="6">
        <v>2488</v>
      </c>
      <c r="B105" t="s">
        <v>278</v>
      </c>
      <c r="C105" t="s">
        <v>256</v>
      </c>
      <c r="D105">
        <v>4703180</v>
      </c>
      <c r="E105">
        <v>64.599999999999994</v>
      </c>
    </row>
    <row r="106" spans="1:5" x14ac:dyDescent="0.25">
      <c r="A106" s="6">
        <v>1370</v>
      </c>
      <c r="B106" t="s">
        <v>279</v>
      </c>
      <c r="C106" t="s">
        <v>256</v>
      </c>
      <c r="D106">
        <v>4703180</v>
      </c>
      <c r="E106">
        <v>64.099999999999994</v>
      </c>
    </row>
    <row r="107" spans="1:5" x14ac:dyDescent="0.25">
      <c r="A107" s="6">
        <v>1323</v>
      </c>
      <c r="B107" t="s">
        <v>280</v>
      </c>
      <c r="C107" t="s">
        <v>256</v>
      </c>
      <c r="D107">
        <v>4703180</v>
      </c>
      <c r="E107">
        <v>63.8</v>
      </c>
    </row>
    <row r="108" spans="1:5" x14ac:dyDescent="0.25">
      <c r="A108" s="6">
        <v>1337</v>
      </c>
      <c r="B108" t="s">
        <v>281</v>
      </c>
      <c r="C108" t="s">
        <v>256</v>
      </c>
      <c r="D108">
        <v>4703180</v>
      </c>
      <c r="E108">
        <v>61.2</v>
      </c>
    </row>
    <row r="109" spans="1:5" x14ac:dyDescent="0.25">
      <c r="A109" s="6">
        <v>1294</v>
      </c>
      <c r="B109" t="s">
        <v>282</v>
      </c>
      <c r="C109" t="s">
        <v>256</v>
      </c>
      <c r="D109">
        <v>4703180</v>
      </c>
      <c r="E109">
        <v>60.8</v>
      </c>
    </row>
    <row r="110" spans="1:5" x14ac:dyDescent="0.25">
      <c r="A110" s="6">
        <v>2468</v>
      </c>
      <c r="B110" t="s">
        <v>283</v>
      </c>
      <c r="C110" t="s">
        <v>256</v>
      </c>
      <c r="D110">
        <v>4703180</v>
      </c>
      <c r="E110">
        <v>60.4</v>
      </c>
    </row>
    <row r="111" spans="1:5" x14ac:dyDescent="0.25">
      <c r="A111" s="6">
        <v>2192</v>
      </c>
      <c r="B111" t="s">
        <v>284</v>
      </c>
      <c r="C111" t="s">
        <v>256</v>
      </c>
      <c r="D111">
        <v>4703180</v>
      </c>
      <c r="E111">
        <v>59.3</v>
      </c>
    </row>
    <row r="112" spans="1:5" x14ac:dyDescent="0.25">
      <c r="A112" s="6">
        <v>2202</v>
      </c>
      <c r="B112" t="s">
        <v>285</v>
      </c>
      <c r="C112" t="s">
        <v>256</v>
      </c>
      <c r="D112">
        <v>4703180</v>
      </c>
      <c r="E112">
        <v>58.9</v>
      </c>
    </row>
    <row r="113" spans="1:5" x14ac:dyDescent="0.25">
      <c r="A113" s="6">
        <v>1275</v>
      </c>
      <c r="B113" t="s">
        <v>286</v>
      </c>
      <c r="C113" t="s">
        <v>256</v>
      </c>
      <c r="D113">
        <v>4703180</v>
      </c>
      <c r="E113">
        <v>58.5</v>
      </c>
    </row>
    <row r="114" spans="1:5" x14ac:dyDescent="0.25">
      <c r="A114" s="6">
        <v>1279</v>
      </c>
      <c r="B114" t="s">
        <v>287</v>
      </c>
      <c r="C114" t="s">
        <v>256</v>
      </c>
      <c r="D114">
        <v>4703180</v>
      </c>
      <c r="E114">
        <v>58.1</v>
      </c>
    </row>
    <row r="115" spans="1:5" x14ac:dyDescent="0.25">
      <c r="A115" s="6">
        <v>1379</v>
      </c>
      <c r="B115" t="s">
        <v>288</v>
      </c>
      <c r="C115" t="s">
        <v>256</v>
      </c>
      <c r="D115">
        <v>4703180</v>
      </c>
      <c r="E115">
        <v>57.9</v>
      </c>
    </row>
    <row r="116" spans="1:5" x14ac:dyDescent="0.25">
      <c r="A116" s="6">
        <v>2125</v>
      </c>
      <c r="B116" t="s">
        <v>289</v>
      </c>
      <c r="C116" t="s">
        <v>256</v>
      </c>
      <c r="D116">
        <v>4703180</v>
      </c>
      <c r="E116">
        <v>56.4</v>
      </c>
    </row>
    <row r="117" spans="1:5" x14ac:dyDescent="0.25">
      <c r="A117" s="6">
        <v>2103</v>
      </c>
      <c r="B117" t="s">
        <v>290</v>
      </c>
      <c r="C117" t="s">
        <v>256</v>
      </c>
      <c r="D117">
        <v>4703180</v>
      </c>
      <c r="E117">
        <v>56.2</v>
      </c>
    </row>
    <row r="118" spans="1:5" x14ac:dyDescent="0.25">
      <c r="A118" s="6">
        <v>2347</v>
      </c>
      <c r="B118" t="s">
        <v>291</v>
      </c>
      <c r="C118" t="s">
        <v>256</v>
      </c>
      <c r="D118">
        <v>4703180</v>
      </c>
      <c r="E118">
        <v>56.1</v>
      </c>
    </row>
    <row r="119" spans="1:5" x14ac:dyDescent="0.25">
      <c r="A119" s="6">
        <v>1941</v>
      </c>
      <c r="B119" t="s">
        <v>292</v>
      </c>
      <c r="C119" t="s">
        <v>256</v>
      </c>
      <c r="D119">
        <v>4703180</v>
      </c>
      <c r="E119">
        <v>55.3</v>
      </c>
    </row>
    <row r="120" spans="1:5" x14ac:dyDescent="0.25">
      <c r="A120" s="6">
        <v>1284</v>
      </c>
      <c r="B120" t="s">
        <v>293</v>
      </c>
      <c r="C120" t="s">
        <v>256</v>
      </c>
      <c r="D120">
        <v>4703180</v>
      </c>
      <c r="E120">
        <v>54.8</v>
      </c>
    </row>
    <row r="121" spans="1:5" x14ac:dyDescent="0.25">
      <c r="A121" s="6">
        <v>1273</v>
      </c>
      <c r="B121" t="s">
        <v>294</v>
      </c>
      <c r="C121" t="s">
        <v>256</v>
      </c>
      <c r="D121">
        <v>4703180</v>
      </c>
      <c r="E121">
        <v>54.6</v>
      </c>
    </row>
    <row r="122" spans="1:5" x14ac:dyDescent="0.25">
      <c r="A122" s="6">
        <v>315</v>
      </c>
      <c r="B122" t="s">
        <v>295</v>
      </c>
      <c r="C122" t="s">
        <v>296</v>
      </c>
      <c r="D122">
        <v>4700930</v>
      </c>
      <c r="E122">
        <v>41.1</v>
      </c>
    </row>
    <row r="123" spans="1:5" x14ac:dyDescent="0.25">
      <c r="A123" s="6">
        <v>317</v>
      </c>
      <c r="B123" t="s">
        <v>299</v>
      </c>
      <c r="C123" t="s">
        <v>300</v>
      </c>
      <c r="D123">
        <v>4700960</v>
      </c>
      <c r="E123">
        <v>50.2</v>
      </c>
    </row>
    <row r="124" spans="1:5" x14ac:dyDescent="0.25">
      <c r="A124" s="6">
        <v>1246</v>
      </c>
      <c r="B124" t="s">
        <v>301</v>
      </c>
      <c r="C124" t="s">
        <v>302</v>
      </c>
      <c r="D124">
        <v>4700990</v>
      </c>
      <c r="E124">
        <v>39.4</v>
      </c>
    </row>
    <row r="125" spans="1:5" x14ac:dyDescent="0.25">
      <c r="A125" s="6">
        <v>324</v>
      </c>
      <c r="B125" t="s">
        <v>303</v>
      </c>
      <c r="C125" t="s">
        <v>302</v>
      </c>
      <c r="D125">
        <v>4700990</v>
      </c>
      <c r="E125">
        <v>38.799999999999997</v>
      </c>
    </row>
    <row r="126" spans="1:5" x14ac:dyDescent="0.25">
      <c r="A126" s="6">
        <v>2592</v>
      </c>
      <c r="B126" t="s">
        <v>304</v>
      </c>
      <c r="C126" t="s">
        <v>305</v>
      </c>
      <c r="D126">
        <v>4701020</v>
      </c>
      <c r="E126">
        <v>37.1</v>
      </c>
    </row>
    <row r="127" spans="1:5" x14ac:dyDescent="0.25">
      <c r="A127" s="6">
        <v>327</v>
      </c>
      <c r="B127" t="s">
        <v>306</v>
      </c>
      <c r="C127" t="s">
        <v>305</v>
      </c>
      <c r="D127">
        <v>4701020</v>
      </c>
      <c r="E127">
        <v>31</v>
      </c>
    </row>
    <row r="128" spans="1:5" x14ac:dyDescent="0.25">
      <c r="A128" s="6">
        <v>1094</v>
      </c>
      <c r="B128" t="s">
        <v>307</v>
      </c>
      <c r="C128" t="s">
        <v>305</v>
      </c>
      <c r="D128">
        <v>4701020</v>
      </c>
      <c r="E128">
        <v>30.4</v>
      </c>
    </row>
    <row r="129" spans="1:5" x14ac:dyDescent="0.25">
      <c r="A129" s="6">
        <v>331</v>
      </c>
      <c r="B129" t="s">
        <v>308</v>
      </c>
      <c r="C129" t="s">
        <v>305</v>
      </c>
      <c r="D129">
        <v>4701020</v>
      </c>
      <c r="E129">
        <v>27.3</v>
      </c>
    </row>
    <row r="130" spans="1:5" x14ac:dyDescent="0.25">
      <c r="A130" s="6">
        <v>330</v>
      </c>
      <c r="B130" t="s">
        <v>309</v>
      </c>
      <c r="C130" t="s">
        <v>305</v>
      </c>
      <c r="D130">
        <v>4701020</v>
      </c>
      <c r="E130">
        <v>25.5</v>
      </c>
    </row>
    <row r="131" spans="1:5" x14ac:dyDescent="0.25">
      <c r="A131" s="6">
        <v>342</v>
      </c>
      <c r="B131" t="s">
        <v>310</v>
      </c>
      <c r="C131" t="s">
        <v>311</v>
      </c>
      <c r="D131">
        <v>4701050</v>
      </c>
      <c r="E131">
        <v>51.7</v>
      </c>
    </row>
    <row r="132" spans="1:5" x14ac:dyDescent="0.25">
      <c r="A132" s="6">
        <v>343</v>
      </c>
      <c r="B132" t="s">
        <v>312</v>
      </c>
      <c r="C132" t="s">
        <v>311</v>
      </c>
      <c r="D132">
        <v>4701050</v>
      </c>
      <c r="E132">
        <v>41</v>
      </c>
    </row>
    <row r="133" spans="1:5" x14ac:dyDescent="0.25">
      <c r="A133" s="6">
        <v>346</v>
      </c>
      <c r="B133" t="s">
        <v>313</v>
      </c>
      <c r="C133" t="s">
        <v>314</v>
      </c>
      <c r="D133">
        <v>4701080</v>
      </c>
      <c r="E133">
        <v>53.7</v>
      </c>
    </row>
    <row r="134" spans="1:5" x14ac:dyDescent="0.25">
      <c r="A134" s="6">
        <v>352</v>
      </c>
      <c r="B134" t="s">
        <v>315</v>
      </c>
      <c r="C134" t="s">
        <v>316</v>
      </c>
      <c r="D134">
        <v>4701110</v>
      </c>
      <c r="E134">
        <v>50</v>
      </c>
    </row>
    <row r="135" spans="1:5" x14ac:dyDescent="0.25">
      <c r="A135" s="6">
        <v>350</v>
      </c>
      <c r="B135" t="s">
        <v>31</v>
      </c>
      <c r="C135" t="s">
        <v>316</v>
      </c>
      <c r="D135">
        <v>4701110</v>
      </c>
      <c r="E135">
        <v>34.700000000000003</v>
      </c>
    </row>
    <row r="136" spans="1:5" x14ac:dyDescent="0.25">
      <c r="A136" s="6">
        <v>356</v>
      </c>
      <c r="B136" t="s">
        <v>317</v>
      </c>
      <c r="C136" t="s">
        <v>318</v>
      </c>
      <c r="D136">
        <v>4701140</v>
      </c>
      <c r="E136">
        <v>38.6</v>
      </c>
    </row>
    <row r="137" spans="1:5" x14ac:dyDescent="0.25">
      <c r="A137" s="6">
        <v>2364</v>
      </c>
      <c r="B137" t="s">
        <v>544</v>
      </c>
      <c r="C137" t="s">
        <v>545</v>
      </c>
      <c r="D137">
        <v>4701170</v>
      </c>
      <c r="E137">
        <v>54.6</v>
      </c>
    </row>
    <row r="138" spans="1:5" x14ac:dyDescent="0.25">
      <c r="A138" s="6">
        <v>1411</v>
      </c>
      <c r="B138" t="s">
        <v>708</v>
      </c>
      <c r="C138" t="s">
        <v>545</v>
      </c>
      <c r="D138">
        <v>4701170</v>
      </c>
      <c r="E138">
        <v>53.9</v>
      </c>
    </row>
    <row r="139" spans="1:5" x14ac:dyDescent="0.25">
      <c r="A139" s="6">
        <v>372</v>
      </c>
      <c r="B139" t="s">
        <v>604</v>
      </c>
      <c r="C139" t="s">
        <v>605</v>
      </c>
      <c r="D139">
        <v>4701200</v>
      </c>
      <c r="E139">
        <v>54.8</v>
      </c>
    </row>
    <row r="140" spans="1:5" x14ac:dyDescent="0.25">
      <c r="A140" s="6">
        <v>383</v>
      </c>
      <c r="B140" t="s">
        <v>546</v>
      </c>
      <c r="C140" t="s">
        <v>547</v>
      </c>
      <c r="D140">
        <v>4701230</v>
      </c>
      <c r="E140">
        <v>57</v>
      </c>
    </row>
    <row r="141" spans="1:5" x14ac:dyDescent="0.25">
      <c r="A141" s="6">
        <v>598</v>
      </c>
      <c r="B141" t="s">
        <v>709</v>
      </c>
      <c r="C141" t="s">
        <v>547</v>
      </c>
      <c r="D141">
        <v>4701230</v>
      </c>
      <c r="E141">
        <v>50</v>
      </c>
    </row>
    <row r="142" spans="1:5" x14ac:dyDescent="0.25">
      <c r="A142" s="6">
        <v>385</v>
      </c>
      <c r="B142" t="s">
        <v>506</v>
      </c>
      <c r="C142" t="s">
        <v>507</v>
      </c>
      <c r="D142">
        <v>4701290</v>
      </c>
      <c r="E142">
        <v>47.6</v>
      </c>
    </row>
    <row r="143" spans="1:5" x14ac:dyDescent="0.25">
      <c r="A143" s="6">
        <v>387</v>
      </c>
      <c r="B143" t="s">
        <v>689</v>
      </c>
      <c r="C143" t="s">
        <v>507</v>
      </c>
      <c r="D143">
        <v>4701290</v>
      </c>
      <c r="E143">
        <v>45.2</v>
      </c>
    </row>
    <row r="144" spans="1:5" x14ac:dyDescent="0.25">
      <c r="A144" s="6">
        <v>386</v>
      </c>
      <c r="B144" t="s">
        <v>750</v>
      </c>
      <c r="C144" t="s">
        <v>507</v>
      </c>
      <c r="D144">
        <v>4701290</v>
      </c>
      <c r="E144">
        <v>42.5</v>
      </c>
    </row>
    <row r="145" spans="1:5" x14ac:dyDescent="0.25">
      <c r="A145" s="6">
        <v>396</v>
      </c>
      <c r="B145" t="s">
        <v>548</v>
      </c>
      <c r="C145" t="s">
        <v>549</v>
      </c>
      <c r="D145">
        <v>4701260</v>
      </c>
      <c r="E145">
        <v>26.9</v>
      </c>
    </row>
    <row r="146" spans="1:5" x14ac:dyDescent="0.25">
      <c r="A146" s="6">
        <v>1381</v>
      </c>
      <c r="B146" t="s">
        <v>710</v>
      </c>
      <c r="C146" t="s">
        <v>549</v>
      </c>
      <c r="D146">
        <v>4701260</v>
      </c>
      <c r="E146">
        <v>20.2</v>
      </c>
    </row>
    <row r="147" spans="1:5" x14ac:dyDescent="0.25">
      <c r="A147" s="6">
        <v>1591</v>
      </c>
      <c r="B147" t="s">
        <v>550</v>
      </c>
      <c r="C147" t="s">
        <v>551</v>
      </c>
      <c r="D147">
        <v>4700151</v>
      </c>
      <c r="E147">
        <v>6.8</v>
      </c>
    </row>
    <row r="148" spans="1:5" x14ac:dyDescent="0.25">
      <c r="A148" s="6">
        <v>2018</v>
      </c>
      <c r="B148" t="s">
        <v>711</v>
      </c>
      <c r="C148" t="s">
        <v>551</v>
      </c>
      <c r="D148">
        <v>4700151</v>
      </c>
      <c r="E148">
        <v>5.6</v>
      </c>
    </row>
    <row r="149" spans="1:5" x14ac:dyDescent="0.25">
      <c r="A149" s="6">
        <v>2118</v>
      </c>
      <c r="B149" t="s">
        <v>508</v>
      </c>
      <c r="C149" t="s">
        <v>509</v>
      </c>
      <c r="D149">
        <v>4701400</v>
      </c>
      <c r="E149">
        <v>46.8</v>
      </c>
    </row>
    <row r="150" spans="1:5" x14ac:dyDescent="0.25">
      <c r="A150" s="6">
        <v>411</v>
      </c>
      <c r="B150" t="s">
        <v>690</v>
      </c>
      <c r="C150" t="s">
        <v>509</v>
      </c>
      <c r="D150">
        <v>4701400</v>
      </c>
      <c r="E150">
        <v>41.7</v>
      </c>
    </row>
    <row r="151" spans="1:5" x14ac:dyDescent="0.25">
      <c r="A151" s="6">
        <v>419</v>
      </c>
      <c r="B151" t="s">
        <v>751</v>
      </c>
      <c r="C151" t="s">
        <v>509</v>
      </c>
      <c r="D151">
        <v>4701400</v>
      </c>
      <c r="E151">
        <v>40.200000000000003</v>
      </c>
    </row>
    <row r="152" spans="1:5" x14ac:dyDescent="0.25">
      <c r="A152" s="6">
        <v>431</v>
      </c>
      <c r="B152" t="s">
        <v>552</v>
      </c>
      <c r="C152" t="s">
        <v>553</v>
      </c>
      <c r="D152">
        <v>4701410</v>
      </c>
      <c r="E152">
        <v>56.3</v>
      </c>
    </row>
    <row r="153" spans="1:5" x14ac:dyDescent="0.25">
      <c r="A153" s="6">
        <v>427</v>
      </c>
      <c r="B153" t="s">
        <v>712</v>
      </c>
      <c r="C153" t="s">
        <v>553</v>
      </c>
      <c r="D153">
        <v>4701410</v>
      </c>
      <c r="E153">
        <v>53</v>
      </c>
    </row>
    <row r="154" spans="1:5" x14ac:dyDescent="0.25">
      <c r="A154" s="6">
        <v>2193</v>
      </c>
      <c r="B154" t="s">
        <v>510</v>
      </c>
      <c r="C154" t="s">
        <v>511</v>
      </c>
      <c r="D154">
        <v>4701440</v>
      </c>
      <c r="E154">
        <v>41.7</v>
      </c>
    </row>
    <row r="155" spans="1:5" x14ac:dyDescent="0.25">
      <c r="A155" s="6">
        <v>434</v>
      </c>
      <c r="B155" t="s">
        <v>691</v>
      </c>
      <c r="C155" t="s">
        <v>511</v>
      </c>
      <c r="D155">
        <v>4701440</v>
      </c>
      <c r="E155">
        <v>37.5</v>
      </c>
    </row>
    <row r="156" spans="1:5" x14ac:dyDescent="0.25">
      <c r="A156" s="6">
        <v>2187</v>
      </c>
      <c r="B156" t="s">
        <v>752</v>
      </c>
      <c r="C156" t="s">
        <v>511</v>
      </c>
      <c r="D156">
        <v>4701440</v>
      </c>
      <c r="E156">
        <v>37.4</v>
      </c>
    </row>
    <row r="157" spans="1:5" x14ac:dyDescent="0.25">
      <c r="A157" s="6">
        <v>450</v>
      </c>
      <c r="B157" t="s">
        <v>496</v>
      </c>
      <c r="C157" t="s">
        <v>497</v>
      </c>
      <c r="D157">
        <v>4701470</v>
      </c>
      <c r="E157">
        <v>44.5</v>
      </c>
    </row>
    <row r="158" spans="1:5" x14ac:dyDescent="0.25">
      <c r="A158" s="6">
        <v>441</v>
      </c>
      <c r="B158" t="s">
        <v>684</v>
      </c>
      <c r="C158" t="s">
        <v>497</v>
      </c>
      <c r="D158">
        <v>4701470</v>
      </c>
      <c r="E158">
        <v>41.7</v>
      </c>
    </row>
    <row r="159" spans="1:5" x14ac:dyDescent="0.25">
      <c r="A159" s="6">
        <v>451</v>
      </c>
      <c r="B159" t="s">
        <v>745</v>
      </c>
      <c r="C159" t="s">
        <v>497</v>
      </c>
      <c r="D159">
        <v>4701470</v>
      </c>
      <c r="E159">
        <v>41</v>
      </c>
    </row>
    <row r="160" spans="1:5" x14ac:dyDescent="0.25">
      <c r="A160" s="6">
        <v>2616</v>
      </c>
      <c r="B160" t="s">
        <v>777</v>
      </c>
      <c r="C160" t="s">
        <v>497</v>
      </c>
      <c r="D160">
        <v>4701470</v>
      </c>
      <c r="E160">
        <v>40.5</v>
      </c>
    </row>
    <row r="161" spans="1:5" x14ac:dyDescent="0.25">
      <c r="A161" s="6">
        <v>470</v>
      </c>
      <c r="B161" t="s">
        <v>554</v>
      </c>
      <c r="C161" t="s">
        <v>555</v>
      </c>
      <c r="D161">
        <v>4701500</v>
      </c>
      <c r="E161">
        <v>52.4</v>
      </c>
    </row>
    <row r="162" spans="1:5" x14ac:dyDescent="0.25">
      <c r="A162" s="6">
        <v>1879</v>
      </c>
      <c r="B162" t="s">
        <v>713</v>
      </c>
      <c r="C162" t="s">
        <v>555</v>
      </c>
      <c r="D162">
        <v>4701500</v>
      </c>
      <c r="E162">
        <v>39.799999999999997</v>
      </c>
    </row>
    <row r="163" spans="1:5" x14ac:dyDescent="0.25">
      <c r="A163" s="6">
        <v>475</v>
      </c>
      <c r="B163" t="s">
        <v>556</v>
      </c>
      <c r="C163" t="s">
        <v>557</v>
      </c>
      <c r="D163">
        <v>4701530</v>
      </c>
      <c r="E163">
        <v>57.4</v>
      </c>
    </row>
    <row r="164" spans="1:5" x14ac:dyDescent="0.25">
      <c r="A164" s="6">
        <v>463</v>
      </c>
      <c r="B164" t="s">
        <v>714</v>
      </c>
      <c r="C164" t="s">
        <v>557</v>
      </c>
      <c r="D164">
        <v>4701530</v>
      </c>
      <c r="E164">
        <v>49.7</v>
      </c>
    </row>
    <row r="165" spans="1:5" x14ac:dyDescent="0.25">
      <c r="A165" s="6">
        <v>1931</v>
      </c>
      <c r="B165" t="s">
        <v>488</v>
      </c>
      <c r="C165" t="s">
        <v>489</v>
      </c>
      <c r="D165">
        <v>4700001</v>
      </c>
      <c r="E165">
        <v>64.8</v>
      </c>
    </row>
    <row r="166" spans="1:5" x14ac:dyDescent="0.25">
      <c r="A166" s="6">
        <v>1929</v>
      </c>
      <c r="B166" t="s">
        <v>680</v>
      </c>
      <c r="C166" t="s">
        <v>489</v>
      </c>
      <c r="D166">
        <v>4700001</v>
      </c>
      <c r="E166">
        <v>54.3</v>
      </c>
    </row>
    <row r="167" spans="1:5" x14ac:dyDescent="0.25">
      <c r="A167" s="6">
        <v>1934</v>
      </c>
      <c r="B167" t="s">
        <v>741</v>
      </c>
      <c r="C167" t="s">
        <v>489</v>
      </c>
      <c r="D167">
        <v>4700001</v>
      </c>
      <c r="E167">
        <v>49.3</v>
      </c>
    </row>
    <row r="168" spans="1:5" x14ac:dyDescent="0.25">
      <c r="A168" s="6">
        <v>1933</v>
      </c>
      <c r="B168" t="s">
        <v>773</v>
      </c>
      <c r="C168" t="s">
        <v>489</v>
      </c>
      <c r="D168">
        <v>4700001</v>
      </c>
      <c r="E168">
        <v>47.7</v>
      </c>
    </row>
    <row r="169" spans="1:5" x14ac:dyDescent="0.25">
      <c r="A169" s="6">
        <v>488</v>
      </c>
      <c r="B169" t="s">
        <v>787</v>
      </c>
      <c r="C169" t="s">
        <v>489</v>
      </c>
      <c r="D169">
        <v>4700001</v>
      </c>
      <c r="E169">
        <v>45.9</v>
      </c>
    </row>
    <row r="170" spans="1:5" x14ac:dyDescent="0.25">
      <c r="A170" s="6">
        <v>938</v>
      </c>
      <c r="B170" t="s">
        <v>396</v>
      </c>
      <c r="C170" t="s">
        <v>397</v>
      </c>
      <c r="D170">
        <v>4701590</v>
      </c>
      <c r="E170">
        <v>83.3</v>
      </c>
    </row>
    <row r="171" spans="1:5" x14ac:dyDescent="0.25">
      <c r="A171" s="6">
        <v>801</v>
      </c>
      <c r="B171" t="s">
        <v>398</v>
      </c>
      <c r="C171" t="s">
        <v>397</v>
      </c>
      <c r="D171">
        <v>4701590</v>
      </c>
      <c r="E171">
        <v>83.1</v>
      </c>
    </row>
    <row r="172" spans="1:5" x14ac:dyDescent="0.25">
      <c r="A172" s="6">
        <v>800</v>
      </c>
      <c r="B172" t="s">
        <v>399</v>
      </c>
      <c r="C172" t="s">
        <v>397</v>
      </c>
      <c r="D172">
        <v>4701590</v>
      </c>
      <c r="E172">
        <v>81.8</v>
      </c>
    </row>
    <row r="173" spans="1:5" x14ac:dyDescent="0.25">
      <c r="A173" s="6">
        <v>1809</v>
      </c>
      <c r="B173" t="s">
        <v>400</v>
      </c>
      <c r="C173" t="s">
        <v>397</v>
      </c>
      <c r="D173">
        <v>4701590</v>
      </c>
      <c r="E173">
        <v>77</v>
      </c>
    </row>
    <row r="174" spans="1:5" x14ac:dyDescent="0.25">
      <c r="A174" s="6">
        <v>704</v>
      </c>
      <c r="B174" t="s">
        <v>401</v>
      </c>
      <c r="C174" t="s">
        <v>397</v>
      </c>
      <c r="D174">
        <v>4701590</v>
      </c>
      <c r="E174">
        <v>75.599999999999994</v>
      </c>
    </row>
    <row r="175" spans="1:5" x14ac:dyDescent="0.25">
      <c r="A175" s="6">
        <v>828</v>
      </c>
      <c r="B175" t="s">
        <v>402</v>
      </c>
      <c r="C175" t="s">
        <v>397</v>
      </c>
      <c r="D175">
        <v>4701590</v>
      </c>
      <c r="E175">
        <v>74.2</v>
      </c>
    </row>
    <row r="176" spans="1:5" x14ac:dyDescent="0.25">
      <c r="A176" s="6">
        <v>626</v>
      </c>
      <c r="B176" t="s">
        <v>403</v>
      </c>
      <c r="C176" t="s">
        <v>397</v>
      </c>
      <c r="D176">
        <v>4701590</v>
      </c>
      <c r="E176">
        <v>71.099999999999994</v>
      </c>
    </row>
    <row r="177" spans="1:5" x14ac:dyDescent="0.25">
      <c r="A177" s="6">
        <v>2595</v>
      </c>
      <c r="B177" t="s">
        <v>404</v>
      </c>
      <c r="C177" t="s">
        <v>397</v>
      </c>
      <c r="D177">
        <v>4701590</v>
      </c>
      <c r="E177">
        <v>70.599999999999994</v>
      </c>
    </row>
    <row r="178" spans="1:5" x14ac:dyDescent="0.25">
      <c r="A178" s="6">
        <v>1285</v>
      </c>
      <c r="B178" t="s">
        <v>405</v>
      </c>
      <c r="C178" t="s">
        <v>397</v>
      </c>
      <c r="D178">
        <v>4701590</v>
      </c>
      <c r="E178">
        <v>69.5</v>
      </c>
    </row>
    <row r="179" spans="1:5" x14ac:dyDescent="0.25">
      <c r="A179" s="6">
        <v>1791</v>
      </c>
      <c r="B179" t="s">
        <v>406</v>
      </c>
      <c r="C179" t="s">
        <v>397</v>
      </c>
      <c r="D179">
        <v>4701590</v>
      </c>
      <c r="E179">
        <v>66.5</v>
      </c>
    </row>
    <row r="180" spans="1:5" x14ac:dyDescent="0.25">
      <c r="A180" s="6">
        <v>759</v>
      </c>
      <c r="B180" t="s">
        <v>407</v>
      </c>
      <c r="C180" t="s">
        <v>397</v>
      </c>
      <c r="D180">
        <v>4701590</v>
      </c>
      <c r="E180">
        <v>64.400000000000006</v>
      </c>
    </row>
    <row r="181" spans="1:5" x14ac:dyDescent="0.25">
      <c r="A181" s="6">
        <v>2434</v>
      </c>
      <c r="B181" t="s">
        <v>408</v>
      </c>
      <c r="C181" t="s">
        <v>397</v>
      </c>
      <c r="D181">
        <v>4701590</v>
      </c>
      <c r="E181">
        <v>63.7</v>
      </c>
    </row>
    <row r="182" spans="1:5" x14ac:dyDescent="0.25">
      <c r="A182" s="6">
        <v>731</v>
      </c>
      <c r="B182" t="s">
        <v>409</v>
      </c>
      <c r="C182" t="s">
        <v>397</v>
      </c>
      <c r="D182">
        <v>4701590</v>
      </c>
      <c r="E182">
        <v>62.7</v>
      </c>
    </row>
    <row r="183" spans="1:5" x14ac:dyDescent="0.25">
      <c r="A183" s="6">
        <v>691</v>
      </c>
      <c r="B183" t="s">
        <v>410</v>
      </c>
      <c r="C183" t="s">
        <v>397</v>
      </c>
      <c r="D183">
        <v>4701590</v>
      </c>
      <c r="E183">
        <v>61.6</v>
      </c>
    </row>
    <row r="184" spans="1:5" x14ac:dyDescent="0.25">
      <c r="A184" s="6">
        <v>812</v>
      </c>
      <c r="B184" t="s">
        <v>411</v>
      </c>
      <c r="C184" t="s">
        <v>397</v>
      </c>
      <c r="D184">
        <v>4701590</v>
      </c>
      <c r="E184">
        <v>58.8</v>
      </c>
    </row>
    <row r="185" spans="1:5" x14ac:dyDescent="0.25">
      <c r="A185" s="6">
        <v>2284</v>
      </c>
      <c r="B185" t="s">
        <v>412</v>
      </c>
      <c r="C185" t="s">
        <v>397</v>
      </c>
      <c r="D185">
        <v>4701590</v>
      </c>
      <c r="E185">
        <v>58.7</v>
      </c>
    </row>
    <row r="186" spans="1:5" x14ac:dyDescent="0.25">
      <c r="A186" s="6">
        <v>762</v>
      </c>
      <c r="B186" t="s">
        <v>413</v>
      </c>
      <c r="C186" t="s">
        <v>397</v>
      </c>
      <c r="D186">
        <v>4701590</v>
      </c>
      <c r="E186">
        <v>56.9</v>
      </c>
    </row>
    <row r="187" spans="1:5" x14ac:dyDescent="0.25">
      <c r="A187" s="6">
        <v>1276</v>
      </c>
      <c r="B187" t="s">
        <v>414</v>
      </c>
      <c r="C187" t="s">
        <v>397</v>
      </c>
      <c r="D187">
        <v>4701590</v>
      </c>
      <c r="E187">
        <v>55.6</v>
      </c>
    </row>
    <row r="188" spans="1:5" x14ac:dyDescent="0.25">
      <c r="A188" s="6">
        <v>1103</v>
      </c>
      <c r="B188" t="s">
        <v>31</v>
      </c>
      <c r="C188" t="s">
        <v>397</v>
      </c>
      <c r="D188">
        <v>4701590</v>
      </c>
      <c r="E188">
        <v>55.6</v>
      </c>
    </row>
    <row r="189" spans="1:5" x14ac:dyDescent="0.25">
      <c r="A189" s="6">
        <v>494</v>
      </c>
      <c r="B189" t="s">
        <v>415</v>
      </c>
      <c r="C189" t="s">
        <v>397</v>
      </c>
      <c r="D189">
        <v>4701590</v>
      </c>
      <c r="E189">
        <v>53.8</v>
      </c>
    </row>
    <row r="190" spans="1:5" x14ac:dyDescent="0.25">
      <c r="A190" s="6">
        <v>534</v>
      </c>
      <c r="B190" t="s">
        <v>606</v>
      </c>
      <c r="C190" t="s">
        <v>607</v>
      </c>
      <c r="D190">
        <v>4701620</v>
      </c>
      <c r="E190">
        <v>56</v>
      </c>
    </row>
    <row r="191" spans="1:5" x14ac:dyDescent="0.25">
      <c r="A191" s="6">
        <v>542</v>
      </c>
      <c r="B191" t="s">
        <v>512</v>
      </c>
      <c r="C191" t="s">
        <v>513</v>
      </c>
      <c r="D191">
        <v>4701650</v>
      </c>
      <c r="E191">
        <v>59.8</v>
      </c>
    </row>
    <row r="192" spans="1:5" x14ac:dyDescent="0.25">
      <c r="A192" s="6">
        <v>539</v>
      </c>
      <c r="B192" t="s">
        <v>692</v>
      </c>
      <c r="C192" t="s">
        <v>513</v>
      </c>
      <c r="D192">
        <v>4701650</v>
      </c>
      <c r="E192">
        <v>53.6</v>
      </c>
    </row>
    <row r="193" spans="1:5" x14ac:dyDescent="0.25">
      <c r="A193" s="6">
        <v>540</v>
      </c>
      <c r="B193" t="s">
        <v>753</v>
      </c>
      <c r="C193" t="s">
        <v>513</v>
      </c>
      <c r="D193">
        <v>4701650</v>
      </c>
      <c r="E193">
        <v>51.6</v>
      </c>
    </row>
    <row r="194" spans="1:5" x14ac:dyDescent="0.25">
      <c r="A194" s="6">
        <v>562</v>
      </c>
      <c r="B194" t="s">
        <v>558</v>
      </c>
      <c r="C194" t="s">
        <v>559</v>
      </c>
      <c r="D194">
        <v>4701680</v>
      </c>
      <c r="E194">
        <v>51.4</v>
      </c>
    </row>
    <row r="195" spans="1:5" x14ac:dyDescent="0.25">
      <c r="A195" s="6">
        <v>558</v>
      </c>
      <c r="B195" t="s">
        <v>715</v>
      </c>
      <c r="C195" t="s">
        <v>559</v>
      </c>
      <c r="D195">
        <v>4701680</v>
      </c>
      <c r="E195">
        <v>49.5</v>
      </c>
    </row>
    <row r="196" spans="1:5" x14ac:dyDescent="0.25">
      <c r="A196" s="6">
        <v>583</v>
      </c>
      <c r="B196" t="s">
        <v>490</v>
      </c>
      <c r="C196" t="s">
        <v>491</v>
      </c>
      <c r="D196">
        <v>4701740</v>
      </c>
      <c r="E196">
        <v>62.5</v>
      </c>
    </row>
    <row r="197" spans="1:5" x14ac:dyDescent="0.25">
      <c r="A197" s="6">
        <v>588</v>
      </c>
      <c r="B197" t="s">
        <v>681</v>
      </c>
      <c r="C197" t="s">
        <v>491</v>
      </c>
      <c r="D197">
        <v>4701740</v>
      </c>
      <c r="E197">
        <v>52.1</v>
      </c>
    </row>
    <row r="198" spans="1:5" x14ac:dyDescent="0.25">
      <c r="A198" s="6">
        <v>1424</v>
      </c>
      <c r="B198" t="s">
        <v>742</v>
      </c>
      <c r="C198" t="s">
        <v>491</v>
      </c>
      <c r="D198">
        <v>4701740</v>
      </c>
      <c r="E198">
        <v>51.6</v>
      </c>
    </row>
    <row r="199" spans="1:5" x14ac:dyDescent="0.25">
      <c r="A199" s="6">
        <v>581</v>
      </c>
      <c r="B199" t="s">
        <v>774</v>
      </c>
      <c r="C199" t="s">
        <v>491</v>
      </c>
      <c r="D199">
        <v>4701740</v>
      </c>
      <c r="E199">
        <v>50.7</v>
      </c>
    </row>
    <row r="200" spans="1:5" x14ac:dyDescent="0.25">
      <c r="A200" s="6">
        <v>576</v>
      </c>
      <c r="B200" t="s">
        <v>788</v>
      </c>
      <c r="C200" t="s">
        <v>491</v>
      </c>
      <c r="D200">
        <v>4701740</v>
      </c>
      <c r="E200">
        <v>50</v>
      </c>
    </row>
    <row r="201" spans="1:5" x14ac:dyDescent="0.25">
      <c r="A201" s="6">
        <v>596</v>
      </c>
      <c r="B201" t="s">
        <v>560</v>
      </c>
      <c r="C201" t="s">
        <v>561</v>
      </c>
      <c r="D201">
        <v>4701770</v>
      </c>
      <c r="E201">
        <v>52.9</v>
      </c>
    </row>
    <row r="202" spans="1:5" x14ac:dyDescent="0.25">
      <c r="A202" s="6">
        <v>2618</v>
      </c>
      <c r="B202" t="s">
        <v>716</v>
      </c>
      <c r="C202" t="s">
        <v>561</v>
      </c>
      <c r="D202">
        <v>4701770</v>
      </c>
      <c r="E202">
        <v>49.9</v>
      </c>
    </row>
    <row r="203" spans="1:5" x14ac:dyDescent="0.25">
      <c r="A203" s="6">
        <v>601</v>
      </c>
      <c r="B203" t="s">
        <v>514</v>
      </c>
      <c r="C203" t="s">
        <v>515</v>
      </c>
      <c r="D203">
        <v>4701800</v>
      </c>
      <c r="E203">
        <v>48.8</v>
      </c>
    </row>
    <row r="204" spans="1:5" x14ac:dyDescent="0.25">
      <c r="A204" s="6">
        <v>600</v>
      </c>
      <c r="B204" t="s">
        <v>693</v>
      </c>
      <c r="C204" t="s">
        <v>515</v>
      </c>
      <c r="D204">
        <v>4701800</v>
      </c>
      <c r="E204">
        <v>44.8</v>
      </c>
    </row>
    <row r="205" spans="1:5" x14ac:dyDescent="0.25">
      <c r="A205" s="6">
        <v>611</v>
      </c>
      <c r="B205" t="s">
        <v>754</v>
      </c>
      <c r="C205" t="s">
        <v>515</v>
      </c>
      <c r="D205">
        <v>4701800</v>
      </c>
      <c r="E205">
        <v>40.700000000000003</v>
      </c>
    </row>
    <row r="206" spans="1:5" x14ac:dyDescent="0.25">
      <c r="A206" s="6">
        <v>616</v>
      </c>
      <c r="B206" t="s">
        <v>562</v>
      </c>
      <c r="C206" t="s">
        <v>563</v>
      </c>
      <c r="D206">
        <v>4701830</v>
      </c>
      <c r="E206">
        <v>73.2</v>
      </c>
    </row>
    <row r="207" spans="1:5" x14ac:dyDescent="0.25">
      <c r="A207" s="6">
        <v>2063</v>
      </c>
      <c r="B207" t="s">
        <v>717</v>
      </c>
      <c r="C207" t="s">
        <v>563</v>
      </c>
      <c r="D207">
        <v>4701830</v>
      </c>
      <c r="E207">
        <v>58.4</v>
      </c>
    </row>
    <row r="208" spans="1:5" x14ac:dyDescent="0.25">
      <c r="A208" s="6">
        <v>1295</v>
      </c>
      <c r="B208" t="s">
        <v>516</v>
      </c>
      <c r="C208" t="s">
        <v>517</v>
      </c>
      <c r="D208">
        <v>4701860</v>
      </c>
      <c r="E208">
        <v>35.4</v>
      </c>
    </row>
    <row r="209" spans="1:5" x14ac:dyDescent="0.25">
      <c r="A209" s="6">
        <v>622</v>
      </c>
      <c r="B209" t="s">
        <v>694</v>
      </c>
      <c r="C209" t="s">
        <v>517</v>
      </c>
      <c r="D209">
        <v>4701860</v>
      </c>
      <c r="E209">
        <v>35.200000000000003</v>
      </c>
    </row>
    <row r="210" spans="1:5" x14ac:dyDescent="0.25">
      <c r="A210" s="6">
        <v>24</v>
      </c>
      <c r="B210" t="s">
        <v>755</v>
      </c>
      <c r="C210" t="s">
        <v>517</v>
      </c>
      <c r="D210">
        <v>4701860</v>
      </c>
      <c r="E210">
        <v>35.200000000000003</v>
      </c>
    </row>
    <row r="211" spans="1:5" x14ac:dyDescent="0.25">
      <c r="A211" s="6">
        <v>627</v>
      </c>
      <c r="B211" t="s">
        <v>71</v>
      </c>
      <c r="C211" t="s">
        <v>608</v>
      </c>
      <c r="D211">
        <v>4701890</v>
      </c>
      <c r="E211">
        <v>46.8</v>
      </c>
    </row>
    <row r="212" spans="1:5" x14ac:dyDescent="0.25">
      <c r="A212" s="6">
        <v>632</v>
      </c>
      <c r="B212" t="s">
        <v>609</v>
      </c>
      <c r="C212" t="s">
        <v>610</v>
      </c>
      <c r="D212">
        <v>4701920</v>
      </c>
      <c r="E212">
        <v>40.6</v>
      </c>
    </row>
    <row r="213" spans="1:5" x14ac:dyDescent="0.25">
      <c r="A213" s="6">
        <v>2242</v>
      </c>
      <c r="B213" t="s">
        <v>611</v>
      </c>
      <c r="C213" t="s">
        <v>612</v>
      </c>
      <c r="D213">
        <v>4701950</v>
      </c>
      <c r="E213">
        <v>75.2</v>
      </c>
    </row>
    <row r="214" spans="1:5" x14ac:dyDescent="0.25">
      <c r="A214" s="6">
        <v>643</v>
      </c>
      <c r="B214" t="s">
        <v>564</v>
      </c>
      <c r="C214" t="s">
        <v>565</v>
      </c>
      <c r="D214">
        <v>4701980</v>
      </c>
      <c r="E214">
        <v>34.5</v>
      </c>
    </row>
    <row r="215" spans="1:5" x14ac:dyDescent="0.25">
      <c r="A215" s="6">
        <v>644</v>
      </c>
      <c r="B215" t="s">
        <v>718</v>
      </c>
      <c r="C215" t="s">
        <v>565</v>
      </c>
      <c r="D215">
        <v>4701980</v>
      </c>
      <c r="E215">
        <v>31.5</v>
      </c>
    </row>
    <row r="216" spans="1:5" x14ac:dyDescent="0.25">
      <c r="A216" s="6">
        <v>647</v>
      </c>
      <c r="B216" t="s">
        <v>613</v>
      </c>
      <c r="C216" t="s">
        <v>137</v>
      </c>
      <c r="D216">
        <v>4702010</v>
      </c>
      <c r="E216">
        <v>39.299999999999997</v>
      </c>
    </row>
    <row r="217" spans="1:5" x14ac:dyDescent="0.25">
      <c r="A217" s="6">
        <v>662</v>
      </c>
      <c r="B217" t="s">
        <v>614</v>
      </c>
      <c r="C217" t="s">
        <v>615</v>
      </c>
      <c r="D217">
        <v>4702070</v>
      </c>
      <c r="E217">
        <v>53.4</v>
      </c>
    </row>
    <row r="218" spans="1:5" x14ac:dyDescent="0.25">
      <c r="A218" s="6">
        <v>693</v>
      </c>
      <c r="B218" t="s">
        <v>518</v>
      </c>
      <c r="C218" t="s">
        <v>519</v>
      </c>
      <c r="D218">
        <v>4702100</v>
      </c>
      <c r="E218">
        <v>43.1</v>
      </c>
    </row>
    <row r="219" spans="1:5" x14ac:dyDescent="0.25">
      <c r="A219" s="6">
        <v>2313</v>
      </c>
      <c r="B219" t="s">
        <v>695</v>
      </c>
      <c r="C219" t="s">
        <v>519</v>
      </c>
      <c r="D219">
        <v>4702100</v>
      </c>
      <c r="E219">
        <v>39.299999999999997</v>
      </c>
    </row>
    <row r="220" spans="1:5" x14ac:dyDescent="0.25">
      <c r="A220" s="6">
        <v>685</v>
      </c>
      <c r="B220" t="s">
        <v>756</v>
      </c>
      <c r="C220" t="s">
        <v>519</v>
      </c>
      <c r="D220">
        <v>4702100</v>
      </c>
      <c r="E220">
        <v>39</v>
      </c>
    </row>
    <row r="221" spans="1:5" x14ac:dyDescent="0.25">
      <c r="A221" s="6">
        <v>424</v>
      </c>
      <c r="B221" t="s">
        <v>520</v>
      </c>
      <c r="C221" t="s">
        <v>521</v>
      </c>
      <c r="D221">
        <v>4702130</v>
      </c>
      <c r="E221">
        <v>73.099999999999994</v>
      </c>
    </row>
    <row r="222" spans="1:5" x14ac:dyDescent="0.25">
      <c r="A222" s="6">
        <v>683</v>
      </c>
      <c r="B222" t="s">
        <v>696</v>
      </c>
      <c r="C222" t="s">
        <v>521</v>
      </c>
      <c r="D222">
        <v>4702130</v>
      </c>
      <c r="E222">
        <v>50.6</v>
      </c>
    </row>
    <row r="223" spans="1:5" x14ac:dyDescent="0.25">
      <c r="A223" s="6">
        <v>687</v>
      </c>
      <c r="B223" t="s">
        <v>757</v>
      </c>
      <c r="C223" t="s">
        <v>521</v>
      </c>
      <c r="D223">
        <v>4702130</v>
      </c>
      <c r="E223">
        <v>37.9</v>
      </c>
    </row>
    <row r="224" spans="1:5" x14ac:dyDescent="0.25">
      <c r="A224" s="6">
        <v>1836</v>
      </c>
      <c r="B224" t="s">
        <v>566</v>
      </c>
      <c r="C224" t="s">
        <v>567</v>
      </c>
      <c r="D224">
        <v>4702160</v>
      </c>
      <c r="E224">
        <v>57.1</v>
      </c>
    </row>
    <row r="225" spans="1:5" x14ac:dyDescent="0.25">
      <c r="A225" s="6">
        <v>698</v>
      </c>
      <c r="B225" t="s">
        <v>719</v>
      </c>
      <c r="C225" t="s">
        <v>567</v>
      </c>
      <c r="D225">
        <v>4702160</v>
      </c>
      <c r="E225">
        <v>55.9</v>
      </c>
    </row>
    <row r="226" spans="1:5" x14ac:dyDescent="0.25">
      <c r="A226" s="6">
        <v>190</v>
      </c>
      <c r="B226" t="s">
        <v>522</v>
      </c>
      <c r="C226" t="s">
        <v>523</v>
      </c>
      <c r="D226">
        <v>4702190</v>
      </c>
      <c r="E226">
        <v>67.900000000000006</v>
      </c>
    </row>
    <row r="227" spans="1:5" x14ac:dyDescent="0.25">
      <c r="A227" s="6">
        <v>707</v>
      </c>
      <c r="B227" t="s">
        <v>697</v>
      </c>
      <c r="C227" t="s">
        <v>523</v>
      </c>
      <c r="D227">
        <v>4702190</v>
      </c>
      <c r="E227">
        <v>58.4</v>
      </c>
    </row>
    <row r="228" spans="1:5" x14ac:dyDescent="0.25">
      <c r="A228" s="6">
        <v>2005</v>
      </c>
      <c r="B228" t="s">
        <v>758</v>
      </c>
      <c r="C228" t="s">
        <v>523</v>
      </c>
      <c r="D228">
        <v>4702190</v>
      </c>
      <c r="E228">
        <v>54.7</v>
      </c>
    </row>
    <row r="229" spans="1:5" x14ac:dyDescent="0.25">
      <c r="A229" s="6">
        <v>794</v>
      </c>
      <c r="B229" t="s">
        <v>374</v>
      </c>
      <c r="C229" t="s">
        <v>375</v>
      </c>
      <c r="D229">
        <v>4702220</v>
      </c>
      <c r="E229">
        <v>92.1</v>
      </c>
    </row>
    <row r="230" spans="1:5" x14ac:dyDescent="0.25">
      <c r="A230" s="6">
        <v>785</v>
      </c>
      <c r="B230" t="s">
        <v>376</v>
      </c>
      <c r="C230" t="s">
        <v>375</v>
      </c>
      <c r="D230">
        <v>4702220</v>
      </c>
      <c r="E230">
        <v>79.400000000000006</v>
      </c>
    </row>
    <row r="231" spans="1:5" x14ac:dyDescent="0.25">
      <c r="A231" s="6">
        <v>809</v>
      </c>
      <c r="B231" t="s">
        <v>377</v>
      </c>
      <c r="C231" t="s">
        <v>375</v>
      </c>
      <c r="D231">
        <v>4702220</v>
      </c>
      <c r="E231">
        <v>77.900000000000006</v>
      </c>
    </row>
    <row r="232" spans="1:5" x14ac:dyDescent="0.25">
      <c r="A232" s="6">
        <v>820</v>
      </c>
      <c r="B232" t="s">
        <v>378</v>
      </c>
      <c r="C232" t="s">
        <v>375</v>
      </c>
      <c r="D232">
        <v>4702220</v>
      </c>
      <c r="E232">
        <v>67.400000000000006</v>
      </c>
    </row>
    <row r="233" spans="1:5" x14ac:dyDescent="0.25">
      <c r="A233" s="6">
        <v>767</v>
      </c>
      <c r="B233" t="s">
        <v>379</v>
      </c>
      <c r="C233" t="s">
        <v>375</v>
      </c>
      <c r="D233">
        <v>4702220</v>
      </c>
      <c r="E233">
        <v>65.099999999999994</v>
      </c>
    </row>
    <row r="234" spans="1:5" x14ac:dyDescent="0.25">
      <c r="A234" s="6">
        <v>2448</v>
      </c>
      <c r="B234" t="s">
        <v>380</v>
      </c>
      <c r="C234" t="s">
        <v>375</v>
      </c>
      <c r="D234">
        <v>4702220</v>
      </c>
      <c r="E234">
        <v>64.400000000000006</v>
      </c>
    </row>
    <row r="235" spans="1:5" x14ac:dyDescent="0.25">
      <c r="A235" s="6">
        <v>824</v>
      </c>
      <c r="B235" t="s">
        <v>381</v>
      </c>
      <c r="C235" t="s">
        <v>375</v>
      </c>
      <c r="D235">
        <v>4702220</v>
      </c>
      <c r="E235">
        <v>62.4</v>
      </c>
    </row>
    <row r="236" spans="1:5" x14ac:dyDescent="0.25">
      <c r="A236" s="6">
        <v>825</v>
      </c>
      <c r="B236" t="s">
        <v>382</v>
      </c>
      <c r="C236" t="s">
        <v>375</v>
      </c>
      <c r="D236">
        <v>4702220</v>
      </c>
      <c r="E236">
        <v>62.2</v>
      </c>
    </row>
    <row r="237" spans="1:5" x14ac:dyDescent="0.25">
      <c r="A237" s="6">
        <v>804</v>
      </c>
      <c r="B237" t="s">
        <v>383</v>
      </c>
      <c r="C237" t="s">
        <v>375</v>
      </c>
      <c r="D237">
        <v>4702220</v>
      </c>
      <c r="E237">
        <v>62.1</v>
      </c>
    </row>
    <row r="238" spans="1:5" x14ac:dyDescent="0.25">
      <c r="A238" s="6">
        <v>403</v>
      </c>
      <c r="B238" t="s">
        <v>384</v>
      </c>
      <c r="C238" t="s">
        <v>375</v>
      </c>
      <c r="D238">
        <v>4702220</v>
      </c>
      <c r="E238">
        <v>61.6</v>
      </c>
    </row>
    <row r="239" spans="1:5" x14ac:dyDescent="0.25">
      <c r="A239" s="6">
        <v>788</v>
      </c>
      <c r="B239" t="s">
        <v>385</v>
      </c>
      <c r="C239" t="s">
        <v>375</v>
      </c>
      <c r="D239">
        <v>4702220</v>
      </c>
      <c r="E239">
        <v>61.3</v>
      </c>
    </row>
    <row r="240" spans="1:5" x14ac:dyDescent="0.25">
      <c r="A240" s="6">
        <v>816</v>
      </c>
      <c r="B240" t="s">
        <v>386</v>
      </c>
      <c r="C240" t="s">
        <v>375</v>
      </c>
      <c r="D240">
        <v>4702220</v>
      </c>
      <c r="E240">
        <v>58.9</v>
      </c>
    </row>
    <row r="241" spans="1:5" x14ac:dyDescent="0.25">
      <c r="A241" s="6">
        <v>773</v>
      </c>
      <c r="B241" t="s">
        <v>387</v>
      </c>
      <c r="C241" t="s">
        <v>375</v>
      </c>
      <c r="D241">
        <v>4702220</v>
      </c>
      <c r="E241">
        <v>58.8</v>
      </c>
    </row>
    <row r="242" spans="1:5" x14ac:dyDescent="0.25">
      <c r="A242" s="6">
        <v>314</v>
      </c>
      <c r="B242" t="s">
        <v>388</v>
      </c>
      <c r="C242" t="s">
        <v>375</v>
      </c>
      <c r="D242">
        <v>4702220</v>
      </c>
      <c r="E242">
        <v>57.8</v>
      </c>
    </row>
    <row r="243" spans="1:5" x14ac:dyDescent="0.25">
      <c r="A243" s="6">
        <v>473</v>
      </c>
      <c r="B243" t="s">
        <v>389</v>
      </c>
      <c r="C243" t="s">
        <v>375</v>
      </c>
      <c r="D243">
        <v>4702220</v>
      </c>
      <c r="E243">
        <v>56.2</v>
      </c>
    </row>
    <row r="244" spans="1:5" x14ac:dyDescent="0.25">
      <c r="A244" s="6">
        <v>798</v>
      </c>
      <c r="B244" t="s">
        <v>21</v>
      </c>
      <c r="C244" t="s">
        <v>375</v>
      </c>
      <c r="D244">
        <v>4702220</v>
      </c>
      <c r="E244">
        <v>55.6</v>
      </c>
    </row>
    <row r="245" spans="1:5" x14ac:dyDescent="0.25">
      <c r="A245" s="6">
        <v>796</v>
      </c>
      <c r="B245" t="s">
        <v>390</v>
      </c>
      <c r="C245" t="s">
        <v>375</v>
      </c>
      <c r="D245">
        <v>4702220</v>
      </c>
      <c r="E245">
        <v>54.6</v>
      </c>
    </row>
    <row r="246" spans="1:5" x14ac:dyDescent="0.25">
      <c r="A246" s="6">
        <v>793</v>
      </c>
      <c r="B246" t="s">
        <v>391</v>
      </c>
      <c r="C246" t="s">
        <v>375</v>
      </c>
      <c r="D246">
        <v>4702220</v>
      </c>
      <c r="E246">
        <v>52.2</v>
      </c>
    </row>
    <row r="247" spans="1:5" x14ac:dyDescent="0.25">
      <c r="A247" s="6">
        <v>783</v>
      </c>
      <c r="B247" t="s">
        <v>392</v>
      </c>
      <c r="C247" t="s">
        <v>375</v>
      </c>
      <c r="D247">
        <v>4702220</v>
      </c>
      <c r="E247">
        <v>50.4</v>
      </c>
    </row>
    <row r="248" spans="1:5" x14ac:dyDescent="0.25">
      <c r="A248" s="6">
        <v>797</v>
      </c>
      <c r="B248" t="s">
        <v>393</v>
      </c>
      <c r="C248" t="s">
        <v>375</v>
      </c>
      <c r="D248">
        <v>4702220</v>
      </c>
      <c r="E248">
        <v>48.6</v>
      </c>
    </row>
    <row r="249" spans="1:5" x14ac:dyDescent="0.25">
      <c r="A249" s="6">
        <v>77</v>
      </c>
      <c r="B249" t="s">
        <v>394</v>
      </c>
      <c r="C249" t="s">
        <v>375</v>
      </c>
      <c r="D249">
        <v>4702220</v>
      </c>
      <c r="E249">
        <v>48.6</v>
      </c>
    </row>
    <row r="250" spans="1:5" x14ac:dyDescent="0.25">
      <c r="A250" s="6">
        <v>821</v>
      </c>
      <c r="B250" t="s">
        <v>395</v>
      </c>
      <c r="C250" t="s">
        <v>375</v>
      </c>
      <c r="D250">
        <v>4702220</v>
      </c>
      <c r="E250">
        <v>47.4</v>
      </c>
    </row>
    <row r="251" spans="1:5" x14ac:dyDescent="0.25">
      <c r="A251" s="6">
        <v>829</v>
      </c>
      <c r="B251" t="s">
        <v>616</v>
      </c>
      <c r="C251" t="s">
        <v>617</v>
      </c>
      <c r="D251">
        <v>4702280</v>
      </c>
      <c r="E251">
        <v>72.8</v>
      </c>
    </row>
    <row r="252" spans="1:5" x14ac:dyDescent="0.25">
      <c r="A252" s="6">
        <v>2476</v>
      </c>
      <c r="B252" t="s">
        <v>618</v>
      </c>
      <c r="C252" t="s">
        <v>619</v>
      </c>
      <c r="D252">
        <v>4700154</v>
      </c>
      <c r="E252">
        <v>8.5</v>
      </c>
    </row>
    <row r="253" spans="1:5" x14ac:dyDescent="0.25">
      <c r="A253" s="6">
        <v>840</v>
      </c>
      <c r="B253" t="s">
        <v>568</v>
      </c>
      <c r="C253" t="s">
        <v>569</v>
      </c>
      <c r="D253">
        <v>4702310</v>
      </c>
      <c r="E253">
        <v>60.6</v>
      </c>
    </row>
    <row r="254" spans="1:5" x14ac:dyDescent="0.25">
      <c r="A254" s="6">
        <v>549</v>
      </c>
      <c r="B254" t="s">
        <v>720</v>
      </c>
      <c r="C254" t="s">
        <v>569</v>
      </c>
      <c r="D254">
        <v>4702310</v>
      </c>
      <c r="E254">
        <v>57.2</v>
      </c>
    </row>
    <row r="255" spans="1:5" x14ac:dyDescent="0.25">
      <c r="A255" s="6">
        <v>845</v>
      </c>
      <c r="B255" t="s">
        <v>498</v>
      </c>
      <c r="C255" t="s">
        <v>499</v>
      </c>
      <c r="D255">
        <v>4702340</v>
      </c>
      <c r="E255">
        <v>71.599999999999994</v>
      </c>
    </row>
    <row r="256" spans="1:5" x14ac:dyDescent="0.25">
      <c r="A256" s="6">
        <v>841</v>
      </c>
      <c r="B256" t="s">
        <v>685</v>
      </c>
      <c r="C256" t="s">
        <v>499</v>
      </c>
      <c r="D256">
        <v>4702340</v>
      </c>
      <c r="E256">
        <v>49.5</v>
      </c>
    </row>
    <row r="257" spans="1:5" x14ac:dyDescent="0.25">
      <c r="A257" s="6">
        <v>843</v>
      </c>
      <c r="B257" t="s">
        <v>746</v>
      </c>
      <c r="C257" t="s">
        <v>499</v>
      </c>
      <c r="D257">
        <v>4702340</v>
      </c>
      <c r="E257">
        <v>40.700000000000003</v>
      </c>
    </row>
    <row r="258" spans="1:5" x14ac:dyDescent="0.25">
      <c r="A258" s="6">
        <v>842</v>
      </c>
      <c r="B258" t="s">
        <v>778</v>
      </c>
      <c r="C258" t="s">
        <v>499</v>
      </c>
      <c r="D258">
        <v>4702340</v>
      </c>
      <c r="E258">
        <v>39.6</v>
      </c>
    </row>
    <row r="259" spans="1:5" x14ac:dyDescent="0.25">
      <c r="A259" s="6">
        <v>862</v>
      </c>
      <c r="B259" t="s">
        <v>570</v>
      </c>
      <c r="C259" t="s">
        <v>571</v>
      </c>
      <c r="D259">
        <v>4702370</v>
      </c>
      <c r="E259">
        <v>40.299999999999997</v>
      </c>
    </row>
    <row r="260" spans="1:5" x14ac:dyDescent="0.25">
      <c r="A260" s="6">
        <v>1998</v>
      </c>
      <c r="B260" t="s">
        <v>721</v>
      </c>
      <c r="C260" t="s">
        <v>571</v>
      </c>
      <c r="D260">
        <v>4702370</v>
      </c>
      <c r="E260">
        <v>36.5</v>
      </c>
    </row>
    <row r="261" spans="1:5" x14ac:dyDescent="0.25">
      <c r="A261" s="6">
        <v>1955</v>
      </c>
      <c r="B261" t="s">
        <v>620</v>
      </c>
      <c r="C261" t="s">
        <v>621</v>
      </c>
      <c r="D261">
        <v>4702400</v>
      </c>
      <c r="E261">
        <v>37.5</v>
      </c>
    </row>
    <row r="262" spans="1:5" x14ac:dyDescent="0.25">
      <c r="A262" s="6">
        <v>873</v>
      </c>
      <c r="B262" t="s">
        <v>622</v>
      </c>
      <c r="C262" t="s">
        <v>623</v>
      </c>
      <c r="D262">
        <v>4702430</v>
      </c>
      <c r="E262">
        <v>39</v>
      </c>
    </row>
    <row r="263" spans="1:5" x14ac:dyDescent="0.25">
      <c r="A263" s="6">
        <v>875</v>
      </c>
      <c r="B263" t="s">
        <v>624</v>
      </c>
      <c r="C263" t="s">
        <v>625</v>
      </c>
      <c r="D263">
        <v>4702460</v>
      </c>
      <c r="E263">
        <v>50.8</v>
      </c>
    </row>
    <row r="264" spans="1:5" x14ac:dyDescent="0.25">
      <c r="A264" s="6">
        <v>884</v>
      </c>
      <c r="B264" t="s">
        <v>572</v>
      </c>
      <c r="C264" t="s">
        <v>573</v>
      </c>
      <c r="D264">
        <v>4702490</v>
      </c>
      <c r="E264">
        <v>55.9</v>
      </c>
    </row>
    <row r="265" spans="1:5" x14ac:dyDescent="0.25">
      <c r="A265" s="6">
        <v>877</v>
      </c>
      <c r="B265" t="s">
        <v>722</v>
      </c>
      <c r="C265" t="s">
        <v>573</v>
      </c>
      <c r="D265">
        <v>4702490</v>
      </c>
      <c r="E265">
        <v>49.8</v>
      </c>
    </row>
    <row r="266" spans="1:5" x14ac:dyDescent="0.25">
      <c r="A266" s="6">
        <v>897</v>
      </c>
      <c r="B266" t="s">
        <v>524</v>
      </c>
      <c r="C266" t="s">
        <v>525</v>
      </c>
      <c r="D266">
        <v>4702520</v>
      </c>
      <c r="E266">
        <v>30.3</v>
      </c>
    </row>
    <row r="267" spans="1:5" x14ac:dyDescent="0.25">
      <c r="A267" s="6">
        <v>899</v>
      </c>
      <c r="B267" t="s">
        <v>698</v>
      </c>
      <c r="C267" t="s">
        <v>525</v>
      </c>
      <c r="D267">
        <v>4702520</v>
      </c>
      <c r="E267">
        <v>28.4</v>
      </c>
    </row>
    <row r="268" spans="1:5" x14ac:dyDescent="0.25">
      <c r="A268" s="6">
        <v>905</v>
      </c>
      <c r="B268" t="s">
        <v>759</v>
      </c>
      <c r="C268" t="s">
        <v>525</v>
      </c>
      <c r="D268">
        <v>4702520</v>
      </c>
      <c r="E268">
        <v>26.9</v>
      </c>
    </row>
    <row r="269" spans="1:5" x14ac:dyDescent="0.25">
      <c r="A269" s="6">
        <v>2115</v>
      </c>
      <c r="B269" t="s">
        <v>574</v>
      </c>
      <c r="C269" t="s">
        <v>575</v>
      </c>
      <c r="D269">
        <v>4702550</v>
      </c>
      <c r="E269">
        <v>42</v>
      </c>
    </row>
    <row r="270" spans="1:5" x14ac:dyDescent="0.25">
      <c r="A270" s="6">
        <v>2024</v>
      </c>
      <c r="B270" t="s">
        <v>723</v>
      </c>
      <c r="C270" t="s">
        <v>575</v>
      </c>
      <c r="D270">
        <v>4702550</v>
      </c>
      <c r="E270">
        <v>39.299999999999997</v>
      </c>
    </row>
    <row r="271" spans="1:5" x14ac:dyDescent="0.25">
      <c r="A271" s="6">
        <v>655</v>
      </c>
      <c r="B271" t="s">
        <v>478</v>
      </c>
      <c r="C271" t="s">
        <v>479</v>
      </c>
      <c r="D271">
        <v>4702580</v>
      </c>
      <c r="E271">
        <v>71.3</v>
      </c>
    </row>
    <row r="272" spans="1:5" x14ac:dyDescent="0.25">
      <c r="A272" s="6">
        <v>2265</v>
      </c>
      <c r="B272" t="s">
        <v>676</v>
      </c>
      <c r="C272" t="s">
        <v>479</v>
      </c>
      <c r="D272">
        <v>4702580</v>
      </c>
      <c r="E272">
        <v>68.900000000000006</v>
      </c>
    </row>
    <row r="273" spans="1:5" x14ac:dyDescent="0.25">
      <c r="A273" s="6">
        <v>648</v>
      </c>
      <c r="B273" t="s">
        <v>737</v>
      </c>
      <c r="C273" t="s">
        <v>479</v>
      </c>
      <c r="D273">
        <v>4702580</v>
      </c>
      <c r="E273">
        <v>68</v>
      </c>
    </row>
    <row r="274" spans="1:5" x14ac:dyDescent="0.25">
      <c r="A274" s="6">
        <v>1843</v>
      </c>
      <c r="B274" t="s">
        <v>768</v>
      </c>
      <c r="C274" t="s">
        <v>479</v>
      </c>
      <c r="D274">
        <v>4702580</v>
      </c>
      <c r="E274">
        <v>67.400000000000006</v>
      </c>
    </row>
    <row r="275" spans="1:5" x14ac:dyDescent="0.25">
      <c r="A275" s="6">
        <v>2254</v>
      </c>
      <c r="B275" t="s">
        <v>782</v>
      </c>
      <c r="C275" t="s">
        <v>479</v>
      </c>
      <c r="D275">
        <v>4702580</v>
      </c>
      <c r="E275">
        <v>61.7</v>
      </c>
    </row>
    <row r="276" spans="1:5" x14ac:dyDescent="0.25">
      <c r="A276" s="6">
        <v>1336</v>
      </c>
      <c r="B276" t="s">
        <v>791</v>
      </c>
      <c r="C276" t="s">
        <v>479</v>
      </c>
      <c r="D276">
        <v>4702580</v>
      </c>
      <c r="E276">
        <v>60.3</v>
      </c>
    </row>
    <row r="277" spans="1:5" x14ac:dyDescent="0.25">
      <c r="A277" s="6">
        <v>930</v>
      </c>
      <c r="B277" t="s">
        <v>626</v>
      </c>
      <c r="C277" t="s">
        <v>627</v>
      </c>
      <c r="D277">
        <v>4702610</v>
      </c>
      <c r="E277">
        <v>33.9</v>
      </c>
    </row>
    <row r="278" spans="1:5" x14ac:dyDescent="0.25">
      <c r="A278" s="6">
        <v>940</v>
      </c>
      <c r="B278" t="s">
        <v>526</v>
      </c>
      <c r="C278" t="s">
        <v>527</v>
      </c>
      <c r="D278">
        <v>4702640</v>
      </c>
      <c r="E278">
        <v>51.1</v>
      </c>
    </row>
    <row r="279" spans="1:5" x14ac:dyDescent="0.25">
      <c r="A279" s="6">
        <v>1850</v>
      </c>
      <c r="B279" t="s">
        <v>699</v>
      </c>
      <c r="C279" t="s">
        <v>527</v>
      </c>
      <c r="D279">
        <v>4702640</v>
      </c>
      <c r="E279">
        <v>46.3</v>
      </c>
    </row>
    <row r="280" spans="1:5" x14ac:dyDescent="0.25">
      <c r="A280" s="6">
        <v>1471</v>
      </c>
      <c r="B280" t="s">
        <v>760</v>
      </c>
      <c r="C280" t="s">
        <v>527</v>
      </c>
      <c r="D280">
        <v>4702640</v>
      </c>
      <c r="E280">
        <v>44.7</v>
      </c>
    </row>
    <row r="281" spans="1:5" x14ac:dyDescent="0.25">
      <c r="A281" s="6">
        <v>1956</v>
      </c>
      <c r="B281" t="s">
        <v>528</v>
      </c>
      <c r="C281" t="s">
        <v>529</v>
      </c>
      <c r="D281">
        <v>4702670</v>
      </c>
      <c r="E281">
        <v>39.9</v>
      </c>
    </row>
    <row r="282" spans="1:5" x14ac:dyDescent="0.25">
      <c r="A282" s="6">
        <v>844</v>
      </c>
      <c r="B282" t="s">
        <v>700</v>
      </c>
      <c r="C282" t="s">
        <v>529</v>
      </c>
      <c r="D282">
        <v>4702670</v>
      </c>
      <c r="E282">
        <v>37.9</v>
      </c>
    </row>
    <row r="283" spans="1:5" x14ac:dyDescent="0.25">
      <c r="A283" s="6">
        <v>1870</v>
      </c>
      <c r="B283" t="s">
        <v>761</v>
      </c>
      <c r="C283" t="s">
        <v>529</v>
      </c>
      <c r="D283">
        <v>4702670</v>
      </c>
      <c r="E283">
        <v>37.5</v>
      </c>
    </row>
    <row r="284" spans="1:5" x14ac:dyDescent="0.25">
      <c r="A284" s="6">
        <v>957</v>
      </c>
      <c r="B284" t="s">
        <v>576</v>
      </c>
      <c r="C284" t="s">
        <v>577</v>
      </c>
      <c r="D284">
        <v>4702700</v>
      </c>
      <c r="E284">
        <v>20.9</v>
      </c>
    </row>
    <row r="285" spans="1:5" x14ac:dyDescent="0.25">
      <c r="A285" s="6">
        <v>960</v>
      </c>
      <c r="B285" t="s">
        <v>724</v>
      </c>
      <c r="C285" t="s">
        <v>577</v>
      </c>
      <c r="D285">
        <v>4702700</v>
      </c>
      <c r="E285">
        <v>20.399999999999999</v>
      </c>
    </row>
    <row r="286" spans="1:5" x14ac:dyDescent="0.25">
      <c r="A286" s="6">
        <v>962</v>
      </c>
      <c r="B286" t="s">
        <v>480</v>
      </c>
      <c r="C286" t="s">
        <v>481</v>
      </c>
      <c r="D286">
        <v>4702760</v>
      </c>
      <c r="E286">
        <v>63.2</v>
      </c>
    </row>
    <row r="287" spans="1:5" x14ac:dyDescent="0.25">
      <c r="A287" s="6">
        <v>973</v>
      </c>
      <c r="B287" t="s">
        <v>677</v>
      </c>
      <c r="C287" t="s">
        <v>481</v>
      </c>
      <c r="D287">
        <v>4702760</v>
      </c>
      <c r="E287">
        <v>58.2</v>
      </c>
    </row>
    <row r="288" spans="1:5" x14ac:dyDescent="0.25">
      <c r="A288" s="6">
        <v>970</v>
      </c>
      <c r="B288" t="s">
        <v>524</v>
      </c>
      <c r="C288" t="s">
        <v>481</v>
      </c>
      <c r="D288">
        <v>4702760</v>
      </c>
      <c r="E288">
        <v>58.1</v>
      </c>
    </row>
    <row r="289" spans="1:5" x14ac:dyDescent="0.25">
      <c r="A289" s="6">
        <v>977</v>
      </c>
      <c r="B289" t="s">
        <v>769</v>
      </c>
      <c r="C289" t="s">
        <v>481</v>
      </c>
      <c r="D289">
        <v>4702760</v>
      </c>
      <c r="E289">
        <v>58.1</v>
      </c>
    </row>
    <row r="290" spans="1:5" x14ac:dyDescent="0.25">
      <c r="A290" s="6">
        <v>846</v>
      </c>
      <c r="B290" t="s">
        <v>783</v>
      </c>
      <c r="C290" t="s">
        <v>481</v>
      </c>
      <c r="D290">
        <v>4702760</v>
      </c>
      <c r="E290">
        <v>55.9</v>
      </c>
    </row>
    <row r="291" spans="1:5" x14ac:dyDescent="0.25">
      <c r="A291" s="6">
        <v>1118</v>
      </c>
      <c r="B291" t="s">
        <v>792</v>
      </c>
      <c r="C291" t="s">
        <v>481</v>
      </c>
      <c r="D291">
        <v>4702760</v>
      </c>
      <c r="E291">
        <v>51.8</v>
      </c>
    </row>
    <row r="292" spans="1:5" x14ac:dyDescent="0.25">
      <c r="A292" s="6">
        <v>983</v>
      </c>
      <c r="B292" t="s">
        <v>628</v>
      </c>
      <c r="C292" t="s">
        <v>629</v>
      </c>
      <c r="D292">
        <v>4702790</v>
      </c>
      <c r="E292">
        <v>40.5</v>
      </c>
    </row>
    <row r="293" spans="1:5" x14ac:dyDescent="0.25">
      <c r="A293" s="6">
        <v>995</v>
      </c>
      <c r="B293" t="s">
        <v>530</v>
      </c>
      <c r="C293" t="s">
        <v>531</v>
      </c>
      <c r="D293">
        <v>4702820</v>
      </c>
      <c r="E293">
        <v>44.4</v>
      </c>
    </row>
    <row r="294" spans="1:5" x14ac:dyDescent="0.25">
      <c r="A294" s="6">
        <v>30</v>
      </c>
      <c r="B294" t="s">
        <v>701</v>
      </c>
      <c r="C294" t="s">
        <v>531</v>
      </c>
      <c r="D294">
        <v>4702820</v>
      </c>
      <c r="E294">
        <v>43.8</v>
      </c>
    </row>
    <row r="295" spans="1:5" x14ac:dyDescent="0.25">
      <c r="A295" s="6">
        <v>994</v>
      </c>
      <c r="B295" t="s">
        <v>520</v>
      </c>
      <c r="C295" t="s">
        <v>531</v>
      </c>
      <c r="D295">
        <v>4702820</v>
      </c>
      <c r="E295">
        <v>39.4</v>
      </c>
    </row>
    <row r="296" spans="1:5" x14ac:dyDescent="0.25">
      <c r="A296" s="6">
        <v>1003</v>
      </c>
      <c r="B296" t="s">
        <v>532</v>
      </c>
      <c r="C296" t="s">
        <v>533</v>
      </c>
      <c r="D296">
        <v>4702880</v>
      </c>
      <c r="E296">
        <v>50</v>
      </c>
    </row>
    <row r="297" spans="1:5" x14ac:dyDescent="0.25">
      <c r="A297" s="6">
        <v>999</v>
      </c>
      <c r="B297" t="s">
        <v>702</v>
      </c>
      <c r="C297" t="s">
        <v>533</v>
      </c>
      <c r="D297">
        <v>4702880</v>
      </c>
      <c r="E297">
        <v>49.6</v>
      </c>
    </row>
    <row r="298" spans="1:5" x14ac:dyDescent="0.25">
      <c r="A298" s="6">
        <v>1004</v>
      </c>
      <c r="B298" t="s">
        <v>762</v>
      </c>
      <c r="C298" t="s">
        <v>533</v>
      </c>
      <c r="D298">
        <v>4702880</v>
      </c>
      <c r="E298">
        <v>39.799999999999997</v>
      </c>
    </row>
    <row r="299" spans="1:5" x14ac:dyDescent="0.25">
      <c r="A299" s="6">
        <v>1005</v>
      </c>
      <c r="B299" t="s">
        <v>630</v>
      </c>
      <c r="C299" t="s">
        <v>631</v>
      </c>
      <c r="D299">
        <v>4702910</v>
      </c>
      <c r="E299">
        <v>39.9</v>
      </c>
    </row>
    <row r="300" spans="1:5" x14ac:dyDescent="0.25">
      <c r="A300" s="6">
        <v>464</v>
      </c>
      <c r="B300" t="s">
        <v>632</v>
      </c>
      <c r="C300" t="s">
        <v>633</v>
      </c>
      <c r="D300">
        <v>4702970</v>
      </c>
      <c r="E300">
        <v>46.2</v>
      </c>
    </row>
    <row r="301" spans="1:5" x14ac:dyDescent="0.25">
      <c r="A301" s="6">
        <v>2078</v>
      </c>
      <c r="B301" t="s">
        <v>634</v>
      </c>
      <c r="C301" t="s">
        <v>635</v>
      </c>
      <c r="D301">
        <v>4700150</v>
      </c>
      <c r="E301">
        <v>42.4</v>
      </c>
    </row>
    <row r="302" spans="1:5" x14ac:dyDescent="0.25">
      <c r="A302" s="6">
        <v>1883</v>
      </c>
      <c r="B302" t="s">
        <v>534</v>
      </c>
      <c r="C302" t="s">
        <v>535</v>
      </c>
      <c r="D302">
        <v>4703000</v>
      </c>
      <c r="E302">
        <v>40.799999999999997</v>
      </c>
    </row>
    <row r="303" spans="1:5" x14ac:dyDescent="0.25">
      <c r="A303" s="6">
        <v>1194</v>
      </c>
      <c r="B303" t="s">
        <v>703</v>
      </c>
      <c r="C303" t="s">
        <v>535</v>
      </c>
      <c r="D303">
        <v>4703000</v>
      </c>
      <c r="E303">
        <v>40.5</v>
      </c>
    </row>
    <row r="304" spans="1:5" x14ac:dyDescent="0.25">
      <c r="A304" s="6">
        <v>1200</v>
      </c>
      <c r="B304" t="s">
        <v>763</v>
      </c>
      <c r="C304" t="s">
        <v>535</v>
      </c>
      <c r="D304">
        <v>4703000</v>
      </c>
      <c r="E304">
        <v>39.4</v>
      </c>
    </row>
    <row r="305" spans="1:5" x14ac:dyDescent="0.25">
      <c r="A305" s="6">
        <v>1217</v>
      </c>
      <c r="B305" t="s">
        <v>458</v>
      </c>
      <c r="C305" t="s">
        <v>459</v>
      </c>
      <c r="D305">
        <v>4703030</v>
      </c>
      <c r="E305">
        <v>57.7</v>
      </c>
    </row>
    <row r="306" spans="1:5" x14ac:dyDescent="0.25">
      <c r="A306" s="6">
        <v>1207</v>
      </c>
      <c r="B306" t="s">
        <v>460</v>
      </c>
      <c r="C306" t="s">
        <v>459</v>
      </c>
      <c r="D306">
        <v>4703030</v>
      </c>
      <c r="E306">
        <v>56</v>
      </c>
    </row>
    <row r="307" spans="1:5" x14ac:dyDescent="0.25">
      <c r="A307" s="6">
        <v>1984</v>
      </c>
      <c r="B307" t="s">
        <v>461</v>
      </c>
      <c r="C307" t="s">
        <v>459</v>
      </c>
      <c r="D307">
        <v>4703030</v>
      </c>
      <c r="E307">
        <v>53.1</v>
      </c>
    </row>
    <row r="308" spans="1:5" x14ac:dyDescent="0.25">
      <c r="A308" s="6">
        <v>1221</v>
      </c>
      <c r="B308" t="s">
        <v>462</v>
      </c>
      <c r="C308" t="s">
        <v>459</v>
      </c>
      <c r="D308">
        <v>4703030</v>
      </c>
      <c r="E308">
        <v>49.4</v>
      </c>
    </row>
    <row r="309" spans="1:5" x14ac:dyDescent="0.25">
      <c r="A309" s="6">
        <v>1216</v>
      </c>
      <c r="B309" t="s">
        <v>463</v>
      </c>
      <c r="C309" t="s">
        <v>459</v>
      </c>
      <c r="D309">
        <v>4703030</v>
      </c>
      <c r="E309">
        <v>46.7</v>
      </c>
    </row>
    <row r="310" spans="1:5" x14ac:dyDescent="0.25">
      <c r="A310" s="6">
        <v>1220</v>
      </c>
      <c r="B310" t="s">
        <v>464</v>
      </c>
      <c r="C310" t="s">
        <v>459</v>
      </c>
      <c r="D310">
        <v>4703030</v>
      </c>
      <c r="E310">
        <v>45.9</v>
      </c>
    </row>
    <row r="311" spans="1:5" x14ac:dyDescent="0.25">
      <c r="A311" s="6">
        <v>10361</v>
      </c>
      <c r="B311" t="s">
        <v>465</v>
      </c>
      <c r="C311" t="s">
        <v>459</v>
      </c>
      <c r="D311">
        <v>4703030</v>
      </c>
      <c r="E311">
        <v>45.3</v>
      </c>
    </row>
    <row r="312" spans="1:5" x14ac:dyDescent="0.25">
      <c r="A312" s="6">
        <v>1206</v>
      </c>
      <c r="B312" t="s">
        <v>466</v>
      </c>
      <c r="C312" t="s">
        <v>459</v>
      </c>
      <c r="D312">
        <v>4703030</v>
      </c>
      <c r="E312">
        <v>45.1</v>
      </c>
    </row>
    <row r="313" spans="1:5" x14ac:dyDescent="0.25">
      <c r="A313" s="6">
        <v>102</v>
      </c>
      <c r="B313" t="s">
        <v>467</v>
      </c>
      <c r="C313" t="s">
        <v>459</v>
      </c>
      <c r="D313">
        <v>4703030</v>
      </c>
      <c r="E313">
        <v>43.4</v>
      </c>
    </row>
    <row r="314" spans="1:5" x14ac:dyDescent="0.25">
      <c r="A314" s="6">
        <v>484</v>
      </c>
      <c r="B314" t="s">
        <v>468</v>
      </c>
      <c r="C314" t="s">
        <v>459</v>
      </c>
      <c r="D314">
        <v>4703030</v>
      </c>
      <c r="E314">
        <v>43.1</v>
      </c>
    </row>
    <row r="315" spans="1:5" x14ac:dyDescent="0.25">
      <c r="A315" s="6">
        <v>1223</v>
      </c>
      <c r="B315" t="s">
        <v>636</v>
      </c>
      <c r="C315" t="s">
        <v>637</v>
      </c>
      <c r="D315">
        <v>4703060</v>
      </c>
      <c r="E315">
        <v>32.200000000000003</v>
      </c>
    </row>
    <row r="316" spans="1:5" x14ac:dyDescent="0.25">
      <c r="A316" s="6">
        <v>1233</v>
      </c>
      <c r="B316" t="s">
        <v>578</v>
      </c>
      <c r="C316" t="s">
        <v>579</v>
      </c>
      <c r="D316">
        <v>4703090</v>
      </c>
      <c r="E316">
        <v>66.7</v>
      </c>
    </row>
    <row r="317" spans="1:5" x14ac:dyDescent="0.25">
      <c r="A317" s="6">
        <v>1236</v>
      </c>
      <c r="B317" t="s">
        <v>725</v>
      </c>
      <c r="C317" t="s">
        <v>579</v>
      </c>
      <c r="D317">
        <v>4703090</v>
      </c>
      <c r="E317">
        <v>60.7</v>
      </c>
    </row>
    <row r="318" spans="1:5" x14ac:dyDescent="0.25">
      <c r="A318" s="6">
        <v>1250</v>
      </c>
      <c r="B318" t="s">
        <v>500</v>
      </c>
      <c r="C318" t="s">
        <v>501</v>
      </c>
      <c r="D318">
        <v>4703150</v>
      </c>
      <c r="E318">
        <v>50.9</v>
      </c>
    </row>
    <row r="319" spans="1:5" x14ac:dyDescent="0.25">
      <c r="A319" s="6">
        <v>1249</v>
      </c>
      <c r="B319" t="s">
        <v>686</v>
      </c>
      <c r="C319" t="s">
        <v>501</v>
      </c>
      <c r="D319">
        <v>4703150</v>
      </c>
      <c r="E319">
        <v>49.6</v>
      </c>
    </row>
    <row r="320" spans="1:5" x14ac:dyDescent="0.25">
      <c r="A320" s="6">
        <v>1251</v>
      </c>
      <c r="B320" t="s">
        <v>747</v>
      </c>
      <c r="C320" t="s">
        <v>501</v>
      </c>
      <c r="D320">
        <v>4703150</v>
      </c>
      <c r="E320">
        <v>48.2</v>
      </c>
    </row>
    <row r="321" spans="1:5" x14ac:dyDescent="0.25">
      <c r="A321" s="6">
        <v>1253</v>
      </c>
      <c r="B321" t="s">
        <v>779</v>
      </c>
      <c r="C321" t="s">
        <v>501</v>
      </c>
      <c r="D321">
        <v>4703150</v>
      </c>
      <c r="E321">
        <v>43.4</v>
      </c>
    </row>
    <row r="322" spans="1:5" x14ac:dyDescent="0.25">
      <c r="A322" s="6">
        <v>1390</v>
      </c>
      <c r="B322" t="s">
        <v>638</v>
      </c>
      <c r="C322" t="s">
        <v>639</v>
      </c>
      <c r="D322">
        <v>4703210</v>
      </c>
      <c r="E322">
        <v>32.6</v>
      </c>
    </row>
    <row r="323" spans="1:5" x14ac:dyDescent="0.25">
      <c r="A323" s="6">
        <v>1398</v>
      </c>
      <c r="B323" t="s">
        <v>580</v>
      </c>
      <c r="C323" t="s">
        <v>581</v>
      </c>
      <c r="D323">
        <v>4703240</v>
      </c>
      <c r="E323">
        <v>52.2</v>
      </c>
    </row>
    <row r="324" spans="1:5" x14ac:dyDescent="0.25">
      <c r="A324" s="6">
        <v>1397</v>
      </c>
      <c r="B324" t="s">
        <v>726</v>
      </c>
      <c r="C324" t="s">
        <v>581</v>
      </c>
      <c r="D324">
        <v>4703240</v>
      </c>
      <c r="E324">
        <v>30.6</v>
      </c>
    </row>
    <row r="325" spans="1:5" x14ac:dyDescent="0.25">
      <c r="A325" s="6">
        <v>1408</v>
      </c>
      <c r="B325" t="s">
        <v>582</v>
      </c>
      <c r="C325" t="s">
        <v>583</v>
      </c>
      <c r="D325">
        <v>4703270</v>
      </c>
      <c r="E325">
        <v>43.2</v>
      </c>
    </row>
    <row r="326" spans="1:5" x14ac:dyDescent="0.25">
      <c r="A326" s="6">
        <v>2014</v>
      </c>
      <c r="B326" t="s">
        <v>727</v>
      </c>
      <c r="C326" t="s">
        <v>583</v>
      </c>
      <c r="D326">
        <v>4703270</v>
      </c>
      <c r="E326">
        <v>40.6</v>
      </c>
    </row>
    <row r="327" spans="1:5" x14ac:dyDescent="0.25">
      <c r="A327" s="6">
        <v>31</v>
      </c>
      <c r="B327" t="s">
        <v>640</v>
      </c>
      <c r="C327" t="s">
        <v>641</v>
      </c>
      <c r="D327">
        <v>4703300</v>
      </c>
      <c r="E327">
        <v>28.6</v>
      </c>
    </row>
    <row r="328" spans="1:5" x14ac:dyDescent="0.25">
      <c r="A328" s="6">
        <v>1977</v>
      </c>
      <c r="B328" t="s">
        <v>584</v>
      </c>
      <c r="C328" t="s">
        <v>585</v>
      </c>
      <c r="D328">
        <v>4703330</v>
      </c>
      <c r="E328">
        <v>46</v>
      </c>
    </row>
    <row r="329" spans="1:5" x14ac:dyDescent="0.25">
      <c r="A329" s="6">
        <v>1420</v>
      </c>
      <c r="B329" t="s">
        <v>728</v>
      </c>
      <c r="C329" t="s">
        <v>585</v>
      </c>
      <c r="D329">
        <v>4703330</v>
      </c>
      <c r="E329">
        <v>40.6</v>
      </c>
    </row>
    <row r="330" spans="1:5" x14ac:dyDescent="0.25">
      <c r="A330" s="6">
        <v>1428</v>
      </c>
      <c r="B330" t="s">
        <v>642</v>
      </c>
      <c r="C330" t="s">
        <v>643</v>
      </c>
      <c r="D330">
        <v>4703360</v>
      </c>
      <c r="E330">
        <v>46.2</v>
      </c>
    </row>
    <row r="331" spans="1:5" x14ac:dyDescent="0.25">
      <c r="A331" s="6">
        <v>1432</v>
      </c>
      <c r="B331" t="s">
        <v>586</v>
      </c>
      <c r="C331" t="s">
        <v>587</v>
      </c>
      <c r="D331">
        <v>4703390</v>
      </c>
      <c r="E331">
        <v>46</v>
      </c>
    </row>
    <row r="332" spans="1:5" x14ac:dyDescent="0.25">
      <c r="A332" s="6">
        <v>1434</v>
      </c>
      <c r="B332" t="s">
        <v>729</v>
      </c>
      <c r="C332" t="s">
        <v>587</v>
      </c>
      <c r="D332">
        <v>4703390</v>
      </c>
      <c r="E332">
        <v>42.8</v>
      </c>
    </row>
    <row r="333" spans="1:5" x14ac:dyDescent="0.25">
      <c r="A333" s="6">
        <v>1438</v>
      </c>
      <c r="B333" t="s">
        <v>644</v>
      </c>
      <c r="C333" t="s">
        <v>645</v>
      </c>
      <c r="D333">
        <v>4703420</v>
      </c>
      <c r="E333">
        <v>34.5</v>
      </c>
    </row>
    <row r="334" spans="1:5" x14ac:dyDescent="0.25">
      <c r="A334" s="6">
        <v>2070</v>
      </c>
      <c r="B334" t="s">
        <v>588</v>
      </c>
      <c r="C334" t="s">
        <v>589</v>
      </c>
      <c r="D334">
        <v>4703450</v>
      </c>
      <c r="E334">
        <v>42.9</v>
      </c>
    </row>
    <row r="335" spans="1:5" x14ac:dyDescent="0.25">
      <c r="A335" s="6">
        <v>1445</v>
      </c>
      <c r="B335" t="s">
        <v>730</v>
      </c>
      <c r="C335" t="s">
        <v>589</v>
      </c>
      <c r="D335">
        <v>4703450</v>
      </c>
      <c r="E335">
        <v>40.799999999999997</v>
      </c>
    </row>
    <row r="336" spans="1:5" x14ac:dyDescent="0.25">
      <c r="A336" s="6">
        <v>2196</v>
      </c>
      <c r="B336" t="s">
        <v>492</v>
      </c>
      <c r="C336" t="s">
        <v>493</v>
      </c>
      <c r="D336">
        <v>4703480</v>
      </c>
      <c r="E336">
        <v>53</v>
      </c>
    </row>
    <row r="337" spans="1:5" x14ac:dyDescent="0.25">
      <c r="A337" s="6">
        <v>1453</v>
      </c>
      <c r="B337" t="s">
        <v>682</v>
      </c>
      <c r="C337" t="s">
        <v>493</v>
      </c>
      <c r="D337">
        <v>4703480</v>
      </c>
      <c r="E337">
        <v>49.8</v>
      </c>
    </row>
    <row r="338" spans="1:5" x14ac:dyDescent="0.25">
      <c r="A338" s="6">
        <v>413</v>
      </c>
      <c r="B338" t="s">
        <v>743</v>
      </c>
      <c r="C338" t="s">
        <v>493</v>
      </c>
      <c r="D338">
        <v>4703480</v>
      </c>
      <c r="E338">
        <v>47.2</v>
      </c>
    </row>
    <row r="339" spans="1:5" x14ac:dyDescent="0.25">
      <c r="A339" s="6">
        <v>1487</v>
      </c>
      <c r="B339" t="s">
        <v>775</v>
      </c>
      <c r="C339" t="s">
        <v>493</v>
      </c>
      <c r="D339">
        <v>4703480</v>
      </c>
      <c r="E339">
        <v>46.4</v>
      </c>
    </row>
    <row r="340" spans="1:5" x14ac:dyDescent="0.25">
      <c r="A340" s="6">
        <v>1459</v>
      </c>
      <c r="B340" t="s">
        <v>789</v>
      </c>
      <c r="C340" t="s">
        <v>493</v>
      </c>
      <c r="D340">
        <v>4703480</v>
      </c>
      <c r="E340">
        <v>42.9</v>
      </c>
    </row>
    <row r="341" spans="1:5" x14ac:dyDescent="0.25">
      <c r="A341" s="6">
        <v>1465</v>
      </c>
      <c r="B341" t="s">
        <v>590</v>
      </c>
      <c r="C341" t="s">
        <v>591</v>
      </c>
      <c r="D341">
        <v>4703510</v>
      </c>
      <c r="E341">
        <v>56.9</v>
      </c>
    </row>
    <row r="342" spans="1:5" x14ac:dyDescent="0.25">
      <c r="A342" s="6">
        <v>2353</v>
      </c>
      <c r="B342" t="s">
        <v>731</v>
      </c>
      <c r="C342" t="s">
        <v>591</v>
      </c>
      <c r="D342">
        <v>4703510</v>
      </c>
      <c r="E342">
        <v>45.9</v>
      </c>
    </row>
    <row r="343" spans="1:5" x14ac:dyDescent="0.25">
      <c r="A343" s="6">
        <v>1474</v>
      </c>
      <c r="B343" t="s">
        <v>646</v>
      </c>
      <c r="C343" t="s">
        <v>647</v>
      </c>
      <c r="D343">
        <v>4703540</v>
      </c>
      <c r="E343">
        <v>32.4</v>
      </c>
    </row>
    <row r="344" spans="1:5" x14ac:dyDescent="0.25">
      <c r="A344" s="6">
        <v>569</v>
      </c>
      <c r="B344" t="s">
        <v>494</v>
      </c>
      <c r="C344" t="s">
        <v>495</v>
      </c>
      <c r="D344">
        <v>4703590</v>
      </c>
      <c r="E344">
        <v>51.9</v>
      </c>
    </row>
    <row r="345" spans="1:5" x14ac:dyDescent="0.25">
      <c r="A345" s="6">
        <v>1488</v>
      </c>
      <c r="B345" t="s">
        <v>683</v>
      </c>
      <c r="C345" t="s">
        <v>495</v>
      </c>
      <c r="D345">
        <v>4703590</v>
      </c>
      <c r="E345">
        <v>47.6</v>
      </c>
    </row>
    <row r="346" spans="1:5" x14ac:dyDescent="0.25">
      <c r="A346" s="6">
        <v>1490</v>
      </c>
      <c r="B346" t="s">
        <v>744</v>
      </c>
      <c r="C346" t="s">
        <v>495</v>
      </c>
      <c r="D346">
        <v>4703590</v>
      </c>
      <c r="E346">
        <v>46.5</v>
      </c>
    </row>
    <row r="347" spans="1:5" x14ac:dyDescent="0.25">
      <c r="A347" s="6">
        <v>1485</v>
      </c>
      <c r="B347" t="s">
        <v>776</v>
      </c>
      <c r="C347" t="s">
        <v>495</v>
      </c>
      <c r="D347">
        <v>4703590</v>
      </c>
      <c r="E347">
        <v>45.8</v>
      </c>
    </row>
    <row r="348" spans="1:5" x14ac:dyDescent="0.25">
      <c r="A348" s="6">
        <v>566</v>
      </c>
      <c r="B348" t="s">
        <v>790</v>
      </c>
      <c r="C348" t="s">
        <v>495</v>
      </c>
      <c r="D348">
        <v>4703590</v>
      </c>
      <c r="E348">
        <v>43.1</v>
      </c>
    </row>
    <row r="349" spans="1:5" x14ac:dyDescent="0.25">
      <c r="A349" s="6">
        <v>1492</v>
      </c>
      <c r="B349" t="s">
        <v>482</v>
      </c>
      <c r="C349" t="s">
        <v>483</v>
      </c>
      <c r="D349">
        <v>4703600</v>
      </c>
      <c r="E349">
        <v>51.3</v>
      </c>
    </row>
    <row r="350" spans="1:5" x14ac:dyDescent="0.25">
      <c r="A350" s="6">
        <v>1506</v>
      </c>
      <c r="B350" t="s">
        <v>335</v>
      </c>
      <c r="C350" t="s">
        <v>483</v>
      </c>
      <c r="D350">
        <v>4703600</v>
      </c>
      <c r="E350">
        <v>45.6</v>
      </c>
    </row>
    <row r="351" spans="1:5" x14ac:dyDescent="0.25">
      <c r="A351" s="6">
        <v>1504</v>
      </c>
      <c r="B351" t="s">
        <v>738</v>
      </c>
      <c r="C351" t="s">
        <v>483</v>
      </c>
      <c r="D351">
        <v>4703600</v>
      </c>
      <c r="E351">
        <v>41.6</v>
      </c>
    </row>
    <row r="352" spans="1:5" x14ac:dyDescent="0.25">
      <c r="A352" s="6">
        <v>2450</v>
      </c>
      <c r="B352" t="s">
        <v>770</v>
      </c>
      <c r="C352" t="s">
        <v>483</v>
      </c>
      <c r="D352">
        <v>4703600</v>
      </c>
      <c r="E352">
        <v>36.799999999999997</v>
      </c>
    </row>
    <row r="353" spans="1:5" x14ac:dyDescent="0.25">
      <c r="A353" s="6">
        <v>1501</v>
      </c>
      <c r="B353" t="s">
        <v>784</v>
      </c>
      <c r="C353" t="s">
        <v>483</v>
      </c>
      <c r="D353">
        <v>4703600</v>
      </c>
      <c r="E353">
        <v>35.6</v>
      </c>
    </row>
    <row r="354" spans="1:5" x14ac:dyDescent="0.25">
      <c r="A354" s="6">
        <v>1503</v>
      </c>
      <c r="B354" t="s">
        <v>793</v>
      </c>
      <c r="C354" t="s">
        <v>483</v>
      </c>
      <c r="D354">
        <v>4703600</v>
      </c>
      <c r="E354">
        <v>29</v>
      </c>
    </row>
    <row r="355" spans="1:5" x14ac:dyDescent="0.25">
      <c r="A355" s="6">
        <v>1508</v>
      </c>
      <c r="B355" t="s">
        <v>648</v>
      </c>
      <c r="C355" t="s">
        <v>649</v>
      </c>
      <c r="D355">
        <v>4703660</v>
      </c>
      <c r="E355">
        <v>36.6</v>
      </c>
    </row>
    <row r="356" spans="1:5" x14ac:dyDescent="0.25">
      <c r="A356" s="6">
        <v>1513</v>
      </c>
      <c r="B356" t="s">
        <v>416</v>
      </c>
      <c r="C356" t="s">
        <v>417</v>
      </c>
      <c r="D356">
        <v>4703690</v>
      </c>
      <c r="E356">
        <v>44.4</v>
      </c>
    </row>
    <row r="357" spans="1:5" x14ac:dyDescent="0.25">
      <c r="A357" s="6">
        <v>1514</v>
      </c>
      <c r="B357" t="s">
        <v>418</v>
      </c>
      <c r="C357" t="s">
        <v>417</v>
      </c>
      <c r="D357">
        <v>4703690</v>
      </c>
      <c r="E357">
        <v>41.2</v>
      </c>
    </row>
    <row r="358" spans="1:5" x14ac:dyDescent="0.25">
      <c r="A358" s="6">
        <v>1517</v>
      </c>
      <c r="B358" t="s">
        <v>419</v>
      </c>
      <c r="C358" t="s">
        <v>417</v>
      </c>
      <c r="D358">
        <v>4703690</v>
      </c>
      <c r="E358">
        <v>39.299999999999997</v>
      </c>
    </row>
    <row r="359" spans="1:5" x14ac:dyDescent="0.25">
      <c r="A359" s="6">
        <v>2253</v>
      </c>
      <c r="B359" t="s">
        <v>420</v>
      </c>
      <c r="C359" t="s">
        <v>417</v>
      </c>
      <c r="D359">
        <v>4703690</v>
      </c>
      <c r="E359">
        <v>36.6</v>
      </c>
    </row>
    <row r="360" spans="1:5" x14ac:dyDescent="0.25">
      <c r="A360" s="6">
        <v>1526</v>
      </c>
      <c r="B360" t="s">
        <v>421</v>
      </c>
      <c r="C360" t="s">
        <v>417</v>
      </c>
      <c r="D360">
        <v>4703690</v>
      </c>
      <c r="E360">
        <v>35.4</v>
      </c>
    </row>
    <row r="361" spans="1:5" x14ac:dyDescent="0.25">
      <c r="A361" s="6">
        <v>1518</v>
      </c>
      <c r="B361" t="s">
        <v>422</v>
      </c>
      <c r="C361" t="s">
        <v>417</v>
      </c>
      <c r="D361">
        <v>4703690</v>
      </c>
      <c r="E361">
        <v>34.9</v>
      </c>
    </row>
    <row r="362" spans="1:5" x14ac:dyDescent="0.25">
      <c r="A362" s="6">
        <v>1530</v>
      </c>
      <c r="B362" t="s">
        <v>423</v>
      </c>
      <c r="C362" t="s">
        <v>417</v>
      </c>
      <c r="D362">
        <v>4703690</v>
      </c>
      <c r="E362">
        <v>33.299999999999997</v>
      </c>
    </row>
    <row r="363" spans="1:5" x14ac:dyDescent="0.25">
      <c r="A363" s="6">
        <v>2072</v>
      </c>
      <c r="B363" t="s">
        <v>424</v>
      </c>
      <c r="C363" t="s">
        <v>417</v>
      </c>
      <c r="D363">
        <v>4703690</v>
      </c>
      <c r="E363">
        <v>32.299999999999997</v>
      </c>
    </row>
    <row r="364" spans="1:5" x14ac:dyDescent="0.25">
      <c r="A364" s="6">
        <v>1889</v>
      </c>
      <c r="B364" t="s">
        <v>425</v>
      </c>
      <c r="C364" t="s">
        <v>417</v>
      </c>
      <c r="D364">
        <v>4703690</v>
      </c>
      <c r="E364">
        <v>32.299999999999997</v>
      </c>
    </row>
    <row r="365" spans="1:5" x14ac:dyDescent="0.25">
      <c r="A365" s="6">
        <v>1512</v>
      </c>
      <c r="B365" t="s">
        <v>426</v>
      </c>
      <c r="C365" t="s">
        <v>417</v>
      </c>
      <c r="D365">
        <v>4703690</v>
      </c>
      <c r="E365">
        <v>32</v>
      </c>
    </row>
    <row r="366" spans="1:5" x14ac:dyDescent="0.25">
      <c r="A366" s="6">
        <v>1529</v>
      </c>
      <c r="B366" t="s">
        <v>427</v>
      </c>
      <c r="C366" t="s">
        <v>417</v>
      </c>
      <c r="D366">
        <v>4703690</v>
      </c>
      <c r="E366">
        <v>30.4</v>
      </c>
    </row>
    <row r="367" spans="1:5" x14ac:dyDescent="0.25">
      <c r="A367" s="6">
        <v>2480</v>
      </c>
      <c r="B367" t="s">
        <v>428</v>
      </c>
      <c r="C367" t="s">
        <v>417</v>
      </c>
      <c r="D367">
        <v>4703690</v>
      </c>
      <c r="E367">
        <v>30.4</v>
      </c>
    </row>
    <row r="368" spans="1:5" x14ac:dyDescent="0.25">
      <c r="A368" s="6">
        <v>855</v>
      </c>
      <c r="B368" t="s">
        <v>429</v>
      </c>
      <c r="C368" t="s">
        <v>417</v>
      </c>
      <c r="D368">
        <v>4703690</v>
      </c>
      <c r="E368">
        <v>29</v>
      </c>
    </row>
    <row r="369" spans="1:5" x14ac:dyDescent="0.25">
      <c r="A369" s="6">
        <v>1541</v>
      </c>
      <c r="B369" t="s">
        <v>592</v>
      </c>
      <c r="C369" t="s">
        <v>593</v>
      </c>
      <c r="D369">
        <v>4703720</v>
      </c>
      <c r="E369">
        <v>61.2</v>
      </c>
    </row>
    <row r="370" spans="1:5" x14ac:dyDescent="0.25">
      <c r="A370" s="6">
        <v>1535</v>
      </c>
      <c r="B370" t="s">
        <v>732</v>
      </c>
      <c r="C370" t="s">
        <v>593</v>
      </c>
      <c r="D370">
        <v>4703720</v>
      </c>
      <c r="E370">
        <v>56.3</v>
      </c>
    </row>
    <row r="371" spans="1:5" x14ac:dyDescent="0.25">
      <c r="A371" s="6">
        <v>1542</v>
      </c>
      <c r="B371" t="s">
        <v>650</v>
      </c>
      <c r="C371" t="s">
        <v>651</v>
      </c>
      <c r="D371">
        <v>4703750</v>
      </c>
      <c r="E371">
        <v>41.8</v>
      </c>
    </row>
    <row r="372" spans="1:5" x14ac:dyDescent="0.25">
      <c r="A372" s="6">
        <v>1550</v>
      </c>
      <c r="B372" t="s">
        <v>469</v>
      </c>
      <c r="C372" t="s">
        <v>470</v>
      </c>
      <c r="D372">
        <v>4703780</v>
      </c>
      <c r="E372">
        <v>53.3</v>
      </c>
    </row>
    <row r="373" spans="1:5" x14ac:dyDescent="0.25">
      <c r="A373" s="6">
        <v>1131</v>
      </c>
      <c r="B373" t="s">
        <v>471</v>
      </c>
      <c r="C373" t="s">
        <v>470</v>
      </c>
      <c r="D373">
        <v>4703780</v>
      </c>
      <c r="E373">
        <v>50</v>
      </c>
    </row>
    <row r="374" spans="1:5" x14ac:dyDescent="0.25">
      <c r="A374" s="6">
        <v>1552</v>
      </c>
      <c r="B374" t="s">
        <v>472</v>
      </c>
      <c r="C374" t="s">
        <v>470</v>
      </c>
      <c r="D374">
        <v>4703780</v>
      </c>
      <c r="E374">
        <v>41.5</v>
      </c>
    </row>
    <row r="375" spans="1:5" x14ac:dyDescent="0.25">
      <c r="A375" s="6">
        <v>968</v>
      </c>
      <c r="B375" t="s">
        <v>473</v>
      </c>
      <c r="C375" t="s">
        <v>470</v>
      </c>
      <c r="D375">
        <v>4703780</v>
      </c>
      <c r="E375">
        <v>37.1</v>
      </c>
    </row>
    <row r="376" spans="1:5" x14ac:dyDescent="0.25">
      <c r="A376" s="6">
        <v>1555</v>
      </c>
      <c r="B376" t="s">
        <v>474</v>
      </c>
      <c r="C376" t="s">
        <v>470</v>
      </c>
      <c r="D376">
        <v>4703780</v>
      </c>
      <c r="E376">
        <v>36.4</v>
      </c>
    </row>
    <row r="377" spans="1:5" x14ac:dyDescent="0.25">
      <c r="A377" s="6">
        <v>1966</v>
      </c>
      <c r="B377" t="s">
        <v>475</v>
      </c>
      <c r="C377" t="s">
        <v>470</v>
      </c>
      <c r="D377">
        <v>4703780</v>
      </c>
      <c r="E377">
        <v>36.299999999999997</v>
      </c>
    </row>
    <row r="378" spans="1:5" x14ac:dyDescent="0.25">
      <c r="A378" s="6">
        <v>1564</v>
      </c>
      <c r="B378" t="s">
        <v>476</v>
      </c>
      <c r="C378" t="s">
        <v>470</v>
      </c>
      <c r="D378">
        <v>4703780</v>
      </c>
      <c r="E378">
        <v>32.1</v>
      </c>
    </row>
    <row r="379" spans="1:5" x14ac:dyDescent="0.25">
      <c r="A379" s="6">
        <v>1559</v>
      </c>
      <c r="B379" t="s">
        <v>477</v>
      </c>
      <c r="C379" t="s">
        <v>470</v>
      </c>
      <c r="D379">
        <v>4703780</v>
      </c>
      <c r="E379">
        <v>30.9</v>
      </c>
    </row>
    <row r="380" spans="1:5" x14ac:dyDescent="0.25">
      <c r="A380" s="6">
        <v>1972</v>
      </c>
      <c r="B380" t="s">
        <v>322</v>
      </c>
      <c r="C380" t="s">
        <v>323</v>
      </c>
      <c r="D380">
        <v>4700148</v>
      </c>
      <c r="E380">
        <v>90.4</v>
      </c>
    </row>
    <row r="381" spans="1:5" x14ac:dyDescent="0.25">
      <c r="A381" s="6">
        <v>2609</v>
      </c>
      <c r="B381" t="s">
        <v>324</v>
      </c>
      <c r="C381" t="s">
        <v>323</v>
      </c>
      <c r="D381">
        <v>4700148</v>
      </c>
      <c r="E381">
        <v>90.4</v>
      </c>
    </row>
    <row r="382" spans="1:5" x14ac:dyDescent="0.25">
      <c r="A382" s="6">
        <v>2630</v>
      </c>
      <c r="B382" t="s">
        <v>325</v>
      </c>
      <c r="C382" t="s">
        <v>323</v>
      </c>
      <c r="D382">
        <v>4700148</v>
      </c>
      <c r="E382">
        <v>90.1</v>
      </c>
    </row>
    <row r="383" spans="1:5" x14ac:dyDescent="0.25">
      <c r="A383" s="6">
        <v>1061</v>
      </c>
      <c r="B383" t="s">
        <v>326</v>
      </c>
      <c r="C383" t="s">
        <v>323</v>
      </c>
      <c r="D383">
        <v>4700148</v>
      </c>
      <c r="E383">
        <v>90</v>
      </c>
    </row>
    <row r="384" spans="1:5" x14ac:dyDescent="0.25">
      <c r="A384" s="6">
        <v>1144</v>
      </c>
      <c r="B384" t="s">
        <v>327</v>
      </c>
      <c r="C384" t="s">
        <v>323</v>
      </c>
      <c r="D384">
        <v>4700148</v>
      </c>
      <c r="E384">
        <v>89.7</v>
      </c>
    </row>
    <row r="385" spans="1:5" x14ac:dyDescent="0.25">
      <c r="A385" s="6">
        <v>1043</v>
      </c>
      <c r="B385" t="s">
        <v>328</v>
      </c>
      <c r="C385" t="s">
        <v>323</v>
      </c>
      <c r="D385">
        <v>4700148</v>
      </c>
      <c r="E385">
        <v>89.6</v>
      </c>
    </row>
    <row r="386" spans="1:5" x14ac:dyDescent="0.25">
      <c r="A386" s="6">
        <v>1162</v>
      </c>
      <c r="B386" t="s">
        <v>329</v>
      </c>
      <c r="C386" t="s">
        <v>323</v>
      </c>
      <c r="D386">
        <v>4700148</v>
      </c>
      <c r="E386">
        <v>89.4</v>
      </c>
    </row>
    <row r="387" spans="1:5" x14ac:dyDescent="0.25">
      <c r="A387" s="6">
        <v>1014</v>
      </c>
      <c r="B387" t="s">
        <v>330</v>
      </c>
      <c r="C387" t="s">
        <v>323</v>
      </c>
      <c r="D387">
        <v>4700148</v>
      </c>
      <c r="E387">
        <v>89.3</v>
      </c>
    </row>
    <row r="388" spans="1:5" x14ac:dyDescent="0.25">
      <c r="A388" s="6">
        <v>1016</v>
      </c>
      <c r="B388" t="s">
        <v>331</v>
      </c>
      <c r="C388" t="s">
        <v>323</v>
      </c>
      <c r="D388">
        <v>4700148</v>
      </c>
      <c r="E388">
        <v>88.8</v>
      </c>
    </row>
    <row r="389" spans="1:5" x14ac:dyDescent="0.25">
      <c r="A389" s="6">
        <v>2489</v>
      </c>
      <c r="B389" t="s">
        <v>332</v>
      </c>
      <c r="C389" t="s">
        <v>323</v>
      </c>
      <c r="D389">
        <v>4700148</v>
      </c>
      <c r="E389">
        <v>88.8</v>
      </c>
    </row>
    <row r="390" spans="1:5" x14ac:dyDescent="0.25">
      <c r="A390" s="6">
        <v>1860</v>
      </c>
      <c r="B390" t="s">
        <v>333</v>
      </c>
      <c r="C390" t="s">
        <v>323</v>
      </c>
      <c r="D390">
        <v>4700148</v>
      </c>
      <c r="E390">
        <v>88.6</v>
      </c>
    </row>
    <row r="391" spans="1:5" x14ac:dyDescent="0.25">
      <c r="A391" s="6">
        <v>1011</v>
      </c>
      <c r="B391" t="s">
        <v>334</v>
      </c>
      <c r="C391" t="s">
        <v>323</v>
      </c>
      <c r="D391">
        <v>4700148</v>
      </c>
      <c r="E391">
        <v>88.5</v>
      </c>
    </row>
    <row r="392" spans="1:5" x14ac:dyDescent="0.25">
      <c r="A392" s="6">
        <v>1172</v>
      </c>
      <c r="B392" t="s">
        <v>335</v>
      </c>
      <c r="C392" t="s">
        <v>323</v>
      </c>
      <c r="D392">
        <v>4700148</v>
      </c>
      <c r="E392">
        <v>88.5</v>
      </c>
    </row>
    <row r="393" spans="1:5" x14ac:dyDescent="0.25">
      <c r="A393" s="6">
        <v>2499</v>
      </c>
      <c r="B393" t="s">
        <v>336</v>
      </c>
      <c r="C393" t="s">
        <v>323</v>
      </c>
      <c r="D393">
        <v>4700148</v>
      </c>
      <c r="E393">
        <v>88.3</v>
      </c>
    </row>
    <row r="394" spans="1:5" x14ac:dyDescent="0.25">
      <c r="A394" s="6">
        <v>1100</v>
      </c>
      <c r="B394" t="s">
        <v>337</v>
      </c>
      <c r="C394" t="s">
        <v>323</v>
      </c>
      <c r="D394">
        <v>4700148</v>
      </c>
      <c r="E394">
        <v>88.2</v>
      </c>
    </row>
    <row r="395" spans="1:5" x14ac:dyDescent="0.25">
      <c r="A395" s="6">
        <v>2250</v>
      </c>
      <c r="B395" t="s">
        <v>338</v>
      </c>
      <c r="C395" t="s">
        <v>323</v>
      </c>
      <c r="D395">
        <v>4700148</v>
      </c>
      <c r="E395">
        <v>88</v>
      </c>
    </row>
    <row r="396" spans="1:5" x14ac:dyDescent="0.25">
      <c r="A396" s="6">
        <v>1020</v>
      </c>
      <c r="B396" t="s">
        <v>339</v>
      </c>
      <c r="C396" t="s">
        <v>323</v>
      </c>
      <c r="D396">
        <v>4700148</v>
      </c>
      <c r="E396">
        <v>87.3</v>
      </c>
    </row>
    <row r="397" spans="1:5" x14ac:dyDescent="0.25">
      <c r="A397" s="6">
        <v>2287</v>
      </c>
      <c r="B397" t="s">
        <v>340</v>
      </c>
      <c r="C397" t="s">
        <v>323</v>
      </c>
      <c r="D397">
        <v>4700148</v>
      </c>
      <c r="E397">
        <v>87.3</v>
      </c>
    </row>
    <row r="398" spans="1:5" x14ac:dyDescent="0.25">
      <c r="A398" s="6">
        <v>1105</v>
      </c>
      <c r="B398" t="s">
        <v>341</v>
      </c>
      <c r="C398" t="s">
        <v>323</v>
      </c>
      <c r="D398">
        <v>4700148</v>
      </c>
      <c r="E398">
        <v>87.2</v>
      </c>
    </row>
    <row r="399" spans="1:5" x14ac:dyDescent="0.25">
      <c r="A399" s="6">
        <v>1069</v>
      </c>
      <c r="B399" t="s">
        <v>342</v>
      </c>
      <c r="C399" t="s">
        <v>323</v>
      </c>
      <c r="D399">
        <v>4700148</v>
      </c>
      <c r="E399">
        <v>87</v>
      </c>
    </row>
    <row r="400" spans="1:5" x14ac:dyDescent="0.25">
      <c r="A400" s="6">
        <v>1048</v>
      </c>
      <c r="B400" t="s">
        <v>343</v>
      </c>
      <c r="C400" t="s">
        <v>323</v>
      </c>
      <c r="D400">
        <v>4700148</v>
      </c>
      <c r="E400">
        <v>86.7</v>
      </c>
    </row>
    <row r="401" spans="1:5" x14ac:dyDescent="0.25">
      <c r="A401" s="6">
        <v>1084</v>
      </c>
      <c r="B401" t="s">
        <v>344</v>
      </c>
      <c r="C401" t="s">
        <v>323</v>
      </c>
      <c r="D401">
        <v>4700148</v>
      </c>
      <c r="E401">
        <v>86.5</v>
      </c>
    </row>
    <row r="402" spans="1:5" x14ac:dyDescent="0.25">
      <c r="A402" s="6">
        <v>1065</v>
      </c>
      <c r="B402" t="s">
        <v>345</v>
      </c>
      <c r="C402" t="s">
        <v>323</v>
      </c>
      <c r="D402">
        <v>4700148</v>
      </c>
      <c r="E402">
        <v>86.3</v>
      </c>
    </row>
    <row r="403" spans="1:5" x14ac:dyDescent="0.25">
      <c r="A403" s="6">
        <v>2296</v>
      </c>
      <c r="B403" t="s">
        <v>346</v>
      </c>
      <c r="C403" t="s">
        <v>323</v>
      </c>
      <c r="D403">
        <v>4700148</v>
      </c>
      <c r="E403">
        <v>86.1</v>
      </c>
    </row>
    <row r="404" spans="1:5" x14ac:dyDescent="0.25">
      <c r="A404" s="6">
        <v>1185</v>
      </c>
      <c r="B404" t="s">
        <v>347</v>
      </c>
      <c r="C404" t="s">
        <v>323</v>
      </c>
      <c r="D404">
        <v>4700148</v>
      </c>
      <c r="E404">
        <v>85.6</v>
      </c>
    </row>
    <row r="405" spans="1:5" x14ac:dyDescent="0.25">
      <c r="A405" s="6">
        <v>1080</v>
      </c>
      <c r="B405" t="s">
        <v>348</v>
      </c>
      <c r="C405" t="s">
        <v>323</v>
      </c>
      <c r="D405">
        <v>4700148</v>
      </c>
      <c r="E405">
        <v>85.4</v>
      </c>
    </row>
    <row r="406" spans="1:5" x14ac:dyDescent="0.25">
      <c r="A406" s="6">
        <v>1032</v>
      </c>
      <c r="B406" t="s">
        <v>349</v>
      </c>
      <c r="C406" t="s">
        <v>323</v>
      </c>
      <c r="D406">
        <v>4700148</v>
      </c>
      <c r="E406">
        <v>85.2</v>
      </c>
    </row>
    <row r="407" spans="1:5" x14ac:dyDescent="0.25">
      <c r="A407" s="6">
        <v>1146</v>
      </c>
      <c r="B407" t="s">
        <v>350</v>
      </c>
      <c r="C407" t="s">
        <v>323</v>
      </c>
      <c r="D407">
        <v>4700148</v>
      </c>
      <c r="E407">
        <v>85.2</v>
      </c>
    </row>
    <row r="408" spans="1:5" x14ac:dyDescent="0.25">
      <c r="A408" s="6">
        <v>2043</v>
      </c>
      <c r="B408" t="s">
        <v>351</v>
      </c>
      <c r="C408" t="s">
        <v>323</v>
      </c>
      <c r="D408">
        <v>4700148</v>
      </c>
      <c r="E408">
        <v>84.8</v>
      </c>
    </row>
    <row r="409" spans="1:5" x14ac:dyDescent="0.25">
      <c r="A409" s="6">
        <v>1030</v>
      </c>
      <c r="B409" t="s">
        <v>352</v>
      </c>
      <c r="C409" t="s">
        <v>323</v>
      </c>
      <c r="D409">
        <v>4700148</v>
      </c>
      <c r="E409">
        <v>84.7</v>
      </c>
    </row>
    <row r="410" spans="1:5" x14ac:dyDescent="0.25">
      <c r="A410" s="6">
        <v>861</v>
      </c>
      <c r="B410" t="s">
        <v>353</v>
      </c>
      <c r="C410" t="s">
        <v>323</v>
      </c>
      <c r="D410">
        <v>4700148</v>
      </c>
      <c r="E410">
        <v>84.7</v>
      </c>
    </row>
    <row r="411" spans="1:5" x14ac:dyDescent="0.25">
      <c r="A411" s="6">
        <v>2025</v>
      </c>
      <c r="B411" t="s">
        <v>354</v>
      </c>
      <c r="C411" t="s">
        <v>323</v>
      </c>
      <c r="D411">
        <v>4700148</v>
      </c>
      <c r="E411">
        <v>84.3</v>
      </c>
    </row>
    <row r="412" spans="1:5" x14ac:dyDescent="0.25">
      <c r="A412" s="6">
        <v>1156</v>
      </c>
      <c r="B412" t="s">
        <v>355</v>
      </c>
      <c r="C412" t="s">
        <v>323</v>
      </c>
      <c r="D412">
        <v>4700148</v>
      </c>
      <c r="E412">
        <v>84.2</v>
      </c>
    </row>
    <row r="413" spans="1:5" x14ac:dyDescent="0.25">
      <c r="A413" s="6">
        <v>2601</v>
      </c>
      <c r="B413" t="s">
        <v>356</v>
      </c>
      <c r="C413" t="s">
        <v>323</v>
      </c>
      <c r="D413">
        <v>4700148</v>
      </c>
      <c r="E413">
        <v>83.9</v>
      </c>
    </row>
    <row r="414" spans="1:5" x14ac:dyDescent="0.25">
      <c r="A414" s="6">
        <v>1169</v>
      </c>
      <c r="B414" t="s">
        <v>357</v>
      </c>
      <c r="C414" t="s">
        <v>323</v>
      </c>
      <c r="D414">
        <v>4700148</v>
      </c>
      <c r="E414">
        <v>83.8</v>
      </c>
    </row>
    <row r="415" spans="1:5" x14ac:dyDescent="0.25">
      <c r="A415" s="6">
        <v>1928</v>
      </c>
      <c r="B415" t="s">
        <v>358</v>
      </c>
      <c r="C415" t="s">
        <v>323</v>
      </c>
      <c r="D415">
        <v>4700148</v>
      </c>
      <c r="E415">
        <v>83.8</v>
      </c>
    </row>
    <row r="416" spans="1:5" x14ac:dyDescent="0.25">
      <c r="A416" s="6">
        <v>1128</v>
      </c>
      <c r="B416" t="s">
        <v>359</v>
      </c>
      <c r="C416" t="s">
        <v>323</v>
      </c>
      <c r="D416">
        <v>4700148</v>
      </c>
      <c r="E416">
        <v>83.5</v>
      </c>
    </row>
    <row r="417" spans="1:5" x14ac:dyDescent="0.25">
      <c r="A417" s="6">
        <v>1605</v>
      </c>
      <c r="B417" t="s">
        <v>360</v>
      </c>
      <c r="C417" t="s">
        <v>323</v>
      </c>
      <c r="D417">
        <v>4700148</v>
      </c>
      <c r="E417">
        <v>83.2</v>
      </c>
    </row>
    <row r="418" spans="1:5" x14ac:dyDescent="0.25">
      <c r="A418" s="6">
        <v>2486</v>
      </c>
      <c r="B418" t="s">
        <v>361</v>
      </c>
      <c r="C418" t="s">
        <v>323</v>
      </c>
      <c r="D418">
        <v>4700148</v>
      </c>
      <c r="E418">
        <v>83.1</v>
      </c>
    </row>
    <row r="419" spans="1:5" x14ac:dyDescent="0.25">
      <c r="A419" s="6">
        <v>1626</v>
      </c>
      <c r="B419" t="s">
        <v>362</v>
      </c>
      <c r="C419" t="s">
        <v>323</v>
      </c>
      <c r="D419">
        <v>4700148</v>
      </c>
      <c r="E419">
        <v>82.9</v>
      </c>
    </row>
    <row r="420" spans="1:5" x14ac:dyDescent="0.25">
      <c r="A420" s="6">
        <v>2188</v>
      </c>
      <c r="B420" t="s">
        <v>363</v>
      </c>
      <c r="C420" t="s">
        <v>323</v>
      </c>
      <c r="D420">
        <v>4700148</v>
      </c>
      <c r="E420">
        <v>82.4</v>
      </c>
    </row>
    <row r="421" spans="1:5" x14ac:dyDescent="0.25">
      <c r="A421" s="6">
        <v>1115</v>
      </c>
      <c r="B421" t="s">
        <v>364</v>
      </c>
      <c r="C421" t="s">
        <v>323</v>
      </c>
      <c r="D421">
        <v>4700148</v>
      </c>
      <c r="E421">
        <v>82.3</v>
      </c>
    </row>
    <row r="422" spans="1:5" x14ac:dyDescent="0.25">
      <c r="A422" s="6">
        <v>1166</v>
      </c>
      <c r="B422" t="s">
        <v>365</v>
      </c>
      <c r="C422" t="s">
        <v>323</v>
      </c>
      <c r="D422">
        <v>4700148</v>
      </c>
      <c r="E422">
        <v>81.900000000000006</v>
      </c>
    </row>
    <row r="423" spans="1:5" x14ac:dyDescent="0.25">
      <c r="A423" s="6">
        <v>1122</v>
      </c>
      <c r="B423" t="s">
        <v>366</v>
      </c>
      <c r="C423" t="s">
        <v>323</v>
      </c>
      <c r="D423">
        <v>4700148</v>
      </c>
      <c r="E423">
        <v>81.7</v>
      </c>
    </row>
    <row r="424" spans="1:5" x14ac:dyDescent="0.25">
      <c r="A424" s="6">
        <v>2148</v>
      </c>
      <c r="B424" t="s">
        <v>367</v>
      </c>
      <c r="C424" t="s">
        <v>323</v>
      </c>
      <c r="D424">
        <v>4700148</v>
      </c>
      <c r="E424">
        <v>81.5</v>
      </c>
    </row>
    <row r="425" spans="1:5" x14ac:dyDescent="0.25">
      <c r="A425" s="6">
        <v>2470</v>
      </c>
      <c r="B425" t="s">
        <v>368</v>
      </c>
      <c r="C425" t="s">
        <v>323</v>
      </c>
      <c r="D425">
        <v>4700148</v>
      </c>
      <c r="E425">
        <v>81</v>
      </c>
    </row>
    <row r="426" spans="1:5" x14ac:dyDescent="0.25">
      <c r="A426" s="6">
        <v>1113</v>
      </c>
      <c r="B426" t="s">
        <v>369</v>
      </c>
      <c r="C426" t="s">
        <v>323</v>
      </c>
      <c r="D426">
        <v>4700148</v>
      </c>
      <c r="E426">
        <v>80.900000000000006</v>
      </c>
    </row>
    <row r="427" spans="1:5" x14ac:dyDescent="0.25">
      <c r="A427" s="6">
        <v>1939</v>
      </c>
      <c r="B427" t="s">
        <v>370</v>
      </c>
      <c r="C427" t="s">
        <v>323</v>
      </c>
      <c r="D427">
        <v>4700148</v>
      </c>
      <c r="E427">
        <v>80.8</v>
      </c>
    </row>
    <row r="428" spans="1:5" x14ac:dyDescent="0.25">
      <c r="A428" s="6">
        <v>1047</v>
      </c>
      <c r="B428" t="s">
        <v>371</v>
      </c>
      <c r="C428" t="s">
        <v>323</v>
      </c>
      <c r="D428">
        <v>4700148</v>
      </c>
      <c r="E428">
        <v>80.7</v>
      </c>
    </row>
    <row r="429" spans="1:5" x14ac:dyDescent="0.25">
      <c r="A429" s="6">
        <v>2248</v>
      </c>
      <c r="B429" t="s">
        <v>372</v>
      </c>
      <c r="C429" t="s">
        <v>323</v>
      </c>
      <c r="D429">
        <v>4700148</v>
      </c>
      <c r="E429">
        <v>80.5</v>
      </c>
    </row>
    <row r="430" spans="1:5" x14ac:dyDescent="0.25">
      <c r="A430" s="6">
        <v>2150</v>
      </c>
      <c r="B430" t="s">
        <v>373</v>
      </c>
      <c r="C430" t="s">
        <v>323</v>
      </c>
      <c r="D430">
        <v>4700148</v>
      </c>
      <c r="E430">
        <v>80.400000000000006</v>
      </c>
    </row>
    <row r="431" spans="1:5" x14ac:dyDescent="0.25">
      <c r="A431" s="6">
        <v>1596</v>
      </c>
      <c r="B431" t="s">
        <v>536</v>
      </c>
      <c r="C431" t="s">
        <v>537</v>
      </c>
      <c r="D431">
        <v>4703870</v>
      </c>
      <c r="E431">
        <v>36.4</v>
      </c>
    </row>
    <row r="432" spans="1:5" x14ac:dyDescent="0.25">
      <c r="A432" s="6">
        <v>1942</v>
      </c>
      <c r="B432" t="s">
        <v>704</v>
      </c>
      <c r="C432" t="s">
        <v>537</v>
      </c>
      <c r="D432">
        <v>4703870</v>
      </c>
      <c r="E432">
        <v>33.700000000000003</v>
      </c>
    </row>
    <row r="433" spans="1:5" x14ac:dyDescent="0.25">
      <c r="A433" s="6">
        <v>1599</v>
      </c>
      <c r="B433" t="s">
        <v>764</v>
      </c>
      <c r="C433" t="s">
        <v>537</v>
      </c>
      <c r="D433">
        <v>4703870</v>
      </c>
      <c r="E433">
        <v>32.299999999999997</v>
      </c>
    </row>
    <row r="434" spans="1:5" x14ac:dyDescent="0.25">
      <c r="A434" s="6">
        <v>64</v>
      </c>
      <c r="B434" t="s">
        <v>652</v>
      </c>
      <c r="C434" t="s">
        <v>653</v>
      </c>
      <c r="D434">
        <v>4703900</v>
      </c>
      <c r="E434">
        <v>25.6</v>
      </c>
    </row>
    <row r="435" spans="1:5" x14ac:dyDescent="0.25">
      <c r="A435" s="6">
        <v>1610</v>
      </c>
      <c r="B435" t="s">
        <v>654</v>
      </c>
      <c r="C435" t="s">
        <v>655</v>
      </c>
      <c r="D435">
        <v>4703960</v>
      </c>
      <c r="E435">
        <v>35.700000000000003</v>
      </c>
    </row>
    <row r="436" spans="1:5" x14ac:dyDescent="0.25">
      <c r="A436" s="6">
        <v>2301</v>
      </c>
      <c r="B436" t="s">
        <v>484</v>
      </c>
      <c r="C436" t="s">
        <v>485</v>
      </c>
      <c r="D436">
        <v>4703990</v>
      </c>
      <c r="E436">
        <v>42.4</v>
      </c>
    </row>
    <row r="437" spans="1:5" x14ac:dyDescent="0.25">
      <c r="A437" s="6">
        <v>1631</v>
      </c>
      <c r="B437" t="s">
        <v>678</v>
      </c>
      <c r="C437" t="s">
        <v>485</v>
      </c>
      <c r="D437">
        <v>4703990</v>
      </c>
      <c r="E437">
        <v>40.5</v>
      </c>
    </row>
    <row r="438" spans="1:5" x14ac:dyDescent="0.25">
      <c r="A438" s="6">
        <v>2307</v>
      </c>
      <c r="B438" t="s">
        <v>739</v>
      </c>
      <c r="C438" t="s">
        <v>485</v>
      </c>
      <c r="D438">
        <v>4703990</v>
      </c>
      <c r="E438">
        <v>40.4</v>
      </c>
    </row>
    <row r="439" spans="1:5" x14ac:dyDescent="0.25">
      <c r="A439" s="6">
        <v>1649</v>
      </c>
      <c r="B439" t="s">
        <v>771</v>
      </c>
      <c r="C439" t="s">
        <v>485</v>
      </c>
      <c r="D439">
        <v>4703990</v>
      </c>
      <c r="E439">
        <v>39</v>
      </c>
    </row>
    <row r="440" spans="1:5" x14ac:dyDescent="0.25">
      <c r="A440" s="6">
        <v>1618</v>
      </c>
      <c r="B440" t="s">
        <v>785</v>
      </c>
      <c r="C440" t="s">
        <v>485</v>
      </c>
      <c r="D440">
        <v>4703990</v>
      </c>
      <c r="E440">
        <v>37.700000000000003</v>
      </c>
    </row>
    <row r="441" spans="1:5" x14ac:dyDescent="0.25">
      <c r="A441" s="6">
        <v>1619</v>
      </c>
      <c r="B441" t="s">
        <v>794</v>
      </c>
      <c r="C441" t="s">
        <v>485</v>
      </c>
      <c r="D441">
        <v>4703990</v>
      </c>
      <c r="E441">
        <v>37.5</v>
      </c>
    </row>
    <row r="442" spans="1:5" x14ac:dyDescent="0.25">
      <c r="A442" s="6">
        <v>1225</v>
      </c>
      <c r="B442" t="s">
        <v>430</v>
      </c>
      <c r="C442" t="s">
        <v>431</v>
      </c>
      <c r="D442">
        <v>4704020</v>
      </c>
      <c r="E442">
        <v>57.6</v>
      </c>
    </row>
    <row r="443" spans="1:5" x14ac:dyDescent="0.25">
      <c r="A443" s="6">
        <v>1944</v>
      </c>
      <c r="B443" t="s">
        <v>432</v>
      </c>
      <c r="C443" t="s">
        <v>431</v>
      </c>
      <c r="D443">
        <v>4704020</v>
      </c>
      <c r="E443">
        <v>50.1</v>
      </c>
    </row>
    <row r="444" spans="1:5" x14ac:dyDescent="0.25">
      <c r="A444" s="6">
        <v>1215</v>
      </c>
      <c r="B444" t="s">
        <v>433</v>
      </c>
      <c r="C444" t="s">
        <v>431</v>
      </c>
      <c r="D444">
        <v>4704020</v>
      </c>
      <c r="E444">
        <v>48.1</v>
      </c>
    </row>
    <row r="445" spans="1:5" x14ac:dyDescent="0.25">
      <c r="A445" s="6">
        <v>1660</v>
      </c>
      <c r="B445" t="s">
        <v>434</v>
      </c>
      <c r="C445" t="s">
        <v>431</v>
      </c>
      <c r="D445">
        <v>4704020</v>
      </c>
      <c r="E445">
        <v>41.8</v>
      </c>
    </row>
    <row r="446" spans="1:5" x14ac:dyDescent="0.25">
      <c r="A446" s="6">
        <v>1677</v>
      </c>
      <c r="B446" t="s">
        <v>435</v>
      </c>
      <c r="C446" t="s">
        <v>431</v>
      </c>
      <c r="D446">
        <v>4704020</v>
      </c>
      <c r="E446">
        <v>40</v>
      </c>
    </row>
    <row r="447" spans="1:5" x14ac:dyDescent="0.25">
      <c r="A447" s="6">
        <v>975</v>
      </c>
      <c r="B447" t="s">
        <v>436</v>
      </c>
      <c r="C447" t="s">
        <v>431</v>
      </c>
      <c r="D447">
        <v>4704020</v>
      </c>
      <c r="E447">
        <v>36.700000000000003</v>
      </c>
    </row>
    <row r="448" spans="1:5" x14ac:dyDescent="0.25">
      <c r="A448" s="6">
        <v>1682</v>
      </c>
      <c r="B448" t="s">
        <v>437</v>
      </c>
      <c r="C448" t="s">
        <v>431</v>
      </c>
      <c r="D448">
        <v>4704020</v>
      </c>
      <c r="E448">
        <v>36.700000000000003</v>
      </c>
    </row>
    <row r="449" spans="1:5" x14ac:dyDescent="0.25">
      <c r="A449" s="6">
        <v>1673</v>
      </c>
      <c r="B449" t="s">
        <v>438</v>
      </c>
      <c r="C449" t="s">
        <v>431</v>
      </c>
      <c r="D449">
        <v>4704020</v>
      </c>
      <c r="E449">
        <v>35.799999999999997</v>
      </c>
    </row>
    <row r="450" spans="1:5" x14ac:dyDescent="0.25">
      <c r="A450" s="6">
        <v>1667</v>
      </c>
      <c r="B450" t="s">
        <v>439</v>
      </c>
      <c r="C450" t="s">
        <v>431</v>
      </c>
      <c r="D450">
        <v>4704020</v>
      </c>
      <c r="E450">
        <v>35.299999999999997</v>
      </c>
    </row>
    <row r="451" spans="1:5" x14ac:dyDescent="0.25">
      <c r="A451" s="6">
        <v>1659</v>
      </c>
      <c r="B451" t="s">
        <v>440</v>
      </c>
      <c r="C451" t="s">
        <v>431</v>
      </c>
      <c r="D451">
        <v>4704020</v>
      </c>
      <c r="E451">
        <v>34.4</v>
      </c>
    </row>
    <row r="452" spans="1:5" x14ac:dyDescent="0.25">
      <c r="A452" s="6">
        <v>1681</v>
      </c>
      <c r="B452" t="s">
        <v>441</v>
      </c>
      <c r="C452" t="s">
        <v>431</v>
      </c>
      <c r="D452">
        <v>4704020</v>
      </c>
      <c r="E452">
        <v>32.4</v>
      </c>
    </row>
    <row r="453" spans="1:5" x14ac:dyDescent="0.25">
      <c r="A453" s="6">
        <v>1657</v>
      </c>
      <c r="B453" t="s">
        <v>442</v>
      </c>
      <c r="C453" t="s">
        <v>431</v>
      </c>
      <c r="D453">
        <v>4704020</v>
      </c>
      <c r="E453">
        <v>31.7</v>
      </c>
    </row>
    <row r="454" spans="1:5" x14ac:dyDescent="0.25">
      <c r="A454" s="6">
        <v>2433</v>
      </c>
      <c r="B454" t="s">
        <v>443</v>
      </c>
      <c r="C454" t="s">
        <v>431</v>
      </c>
      <c r="D454">
        <v>4704020</v>
      </c>
      <c r="E454">
        <v>30.8</v>
      </c>
    </row>
    <row r="455" spans="1:5" x14ac:dyDescent="0.25">
      <c r="A455" s="6">
        <v>1687</v>
      </c>
      <c r="B455" t="s">
        <v>656</v>
      </c>
      <c r="C455" t="s">
        <v>657</v>
      </c>
      <c r="D455">
        <v>4704050</v>
      </c>
      <c r="E455">
        <v>40.4</v>
      </c>
    </row>
    <row r="456" spans="1:5" x14ac:dyDescent="0.25">
      <c r="A456" s="6">
        <v>2138</v>
      </c>
      <c r="B456" t="s">
        <v>658</v>
      </c>
      <c r="C456" t="s">
        <v>659</v>
      </c>
      <c r="D456">
        <v>4700145</v>
      </c>
      <c r="E456">
        <v>1.9</v>
      </c>
    </row>
    <row r="457" spans="1:5" x14ac:dyDescent="0.25">
      <c r="A457" s="6">
        <v>2564</v>
      </c>
      <c r="B457" t="s">
        <v>660</v>
      </c>
      <c r="C457" t="s">
        <v>661</v>
      </c>
      <c r="D457">
        <v>4700146</v>
      </c>
      <c r="E457">
        <v>42.9</v>
      </c>
    </row>
    <row r="458" spans="1:5" x14ac:dyDescent="0.25">
      <c r="A458" s="6">
        <v>2478</v>
      </c>
      <c r="B458" t="s">
        <v>662</v>
      </c>
      <c r="C458" t="s">
        <v>663</v>
      </c>
      <c r="D458">
        <v>4700155</v>
      </c>
      <c r="E458">
        <v>52.2</v>
      </c>
    </row>
    <row r="459" spans="1:5" x14ac:dyDescent="0.25">
      <c r="A459" s="6">
        <v>2049</v>
      </c>
      <c r="B459" t="s">
        <v>502</v>
      </c>
      <c r="C459" t="s">
        <v>503</v>
      </c>
      <c r="D459">
        <v>4704080</v>
      </c>
      <c r="E459">
        <v>66.2</v>
      </c>
    </row>
    <row r="460" spans="1:5" x14ac:dyDescent="0.25">
      <c r="A460" s="6">
        <v>10410</v>
      </c>
      <c r="B460" t="s">
        <v>687</v>
      </c>
      <c r="C460" t="s">
        <v>503</v>
      </c>
      <c r="D460">
        <v>4704080</v>
      </c>
      <c r="E460">
        <v>50</v>
      </c>
    </row>
    <row r="461" spans="1:5" x14ac:dyDescent="0.25">
      <c r="A461" s="6">
        <v>1892</v>
      </c>
      <c r="B461" t="s">
        <v>748</v>
      </c>
      <c r="C461" t="s">
        <v>503</v>
      </c>
      <c r="D461">
        <v>4704080</v>
      </c>
      <c r="E461">
        <v>46.7</v>
      </c>
    </row>
    <row r="462" spans="1:5" x14ac:dyDescent="0.25">
      <c r="A462" s="6">
        <v>43</v>
      </c>
      <c r="B462" t="s">
        <v>780</v>
      </c>
      <c r="C462" t="s">
        <v>503</v>
      </c>
      <c r="D462">
        <v>4704080</v>
      </c>
      <c r="E462">
        <v>45</v>
      </c>
    </row>
    <row r="463" spans="1:5" x14ac:dyDescent="0.25">
      <c r="A463" s="6">
        <v>1704</v>
      </c>
      <c r="B463" t="s">
        <v>664</v>
      </c>
      <c r="C463" t="s">
        <v>665</v>
      </c>
      <c r="D463">
        <v>4704100</v>
      </c>
      <c r="E463">
        <v>42</v>
      </c>
    </row>
    <row r="464" spans="1:5" x14ac:dyDescent="0.25">
      <c r="A464" s="6">
        <v>1708</v>
      </c>
      <c r="B464" t="s">
        <v>666</v>
      </c>
      <c r="C464" t="s">
        <v>667</v>
      </c>
      <c r="D464">
        <v>4704170</v>
      </c>
      <c r="E464">
        <v>35.700000000000003</v>
      </c>
    </row>
    <row r="465" spans="1:5" x14ac:dyDescent="0.25">
      <c r="A465" s="6">
        <v>1711</v>
      </c>
      <c r="B465" t="s">
        <v>594</v>
      </c>
      <c r="C465" t="s">
        <v>595</v>
      </c>
      <c r="D465">
        <v>4704200</v>
      </c>
      <c r="E465">
        <v>65.8</v>
      </c>
    </row>
    <row r="466" spans="1:5" x14ac:dyDescent="0.25">
      <c r="A466" s="6">
        <v>1713</v>
      </c>
      <c r="B466" t="s">
        <v>733</v>
      </c>
      <c r="C466" t="s">
        <v>595</v>
      </c>
      <c r="D466">
        <v>4704200</v>
      </c>
      <c r="E466">
        <v>37.200000000000003</v>
      </c>
    </row>
    <row r="467" spans="1:5" x14ac:dyDescent="0.25">
      <c r="A467" s="6">
        <v>1722</v>
      </c>
      <c r="B467" t="s">
        <v>596</v>
      </c>
      <c r="C467" t="s">
        <v>597</v>
      </c>
      <c r="D467">
        <v>4704230</v>
      </c>
      <c r="E467">
        <v>41.7</v>
      </c>
    </row>
    <row r="468" spans="1:5" x14ac:dyDescent="0.25">
      <c r="A468" s="6">
        <v>1721</v>
      </c>
      <c r="B468" t="s">
        <v>734</v>
      </c>
      <c r="C468" t="s">
        <v>597</v>
      </c>
      <c r="D468">
        <v>4704230</v>
      </c>
      <c r="E468">
        <v>41.6</v>
      </c>
    </row>
    <row r="469" spans="1:5" x14ac:dyDescent="0.25">
      <c r="A469" s="6">
        <v>1726</v>
      </c>
      <c r="B469" t="s">
        <v>668</v>
      </c>
      <c r="C469" t="s">
        <v>669</v>
      </c>
      <c r="D469">
        <v>4704260</v>
      </c>
      <c r="E469">
        <v>44.3</v>
      </c>
    </row>
    <row r="470" spans="1:5" x14ac:dyDescent="0.25">
      <c r="A470" s="6">
        <v>2278</v>
      </c>
      <c r="B470" t="s">
        <v>538</v>
      </c>
      <c r="C470" t="s">
        <v>539</v>
      </c>
      <c r="D470">
        <v>4704290</v>
      </c>
      <c r="E470">
        <v>60</v>
      </c>
    </row>
    <row r="471" spans="1:5" x14ac:dyDescent="0.25">
      <c r="A471" s="6">
        <v>1734</v>
      </c>
      <c r="B471" t="s">
        <v>705</v>
      </c>
      <c r="C471" t="s">
        <v>539</v>
      </c>
      <c r="D471">
        <v>4704290</v>
      </c>
      <c r="E471">
        <v>51</v>
      </c>
    </row>
    <row r="472" spans="1:5" x14ac:dyDescent="0.25">
      <c r="A472" s="6">
        <v>1733</v>
      </c>
      <c r="B472" t="s">
        <v>765</v>
      </c>
      <c r="C472" t="s">
        <v>539</v>
      </c>
      <c r="D472">
        <v>4704290</v>
      </c>
      <c r="E472">
        <v>47</v>
      </c>
    </row>
    <row r="473" spans="1:5" x14ac:dyDescent="0.25">
      <c r="A473" s="6">
        <v>1737</v>
      </c>
      <c r="B473" t="s">
        <v>670</v>
      </c>
      <c r="C473" t="s">
        <v>671</v>
      </c>
      <c r="D473">
        <v>4704320</v>
      </c>
      <c r="E473">
        <v>51.1</v>
      </c>
    </row>
    <row r="474" spans="1:5" x14ac:dyDescent="0.25">
      <c r="A474" s="6">
        <v>10412</v>
      </c>
      <c r="B474" t="s">
        <v>540</v>
      </c>
      <c r="C474" t="s">
        <v>541</v>
      </c>
      <c r="D474">
        <v>4704350</v>
      </c>
      <c r="E474">
        <v>88.9</v>
      </c>
    </row>
    <row r="475" spans="1:5" x14ac:dyDescent="0.25">
      <c r="A475" s="6">
        <v>1750</v>
      </c>
      <c r="B475" t="s">
        <v>706</v>
      </c>
      <c r="C475" t="s">
        <v>541</v>
      </c>
      <c r="D475">
        <v>4704350</v>
      </c>
      <c r="E475">
        <v>59.3</v>
      </c>
    </row>
    <row r="476" spans="1:5" x14ac:dyDescent="0.25">
      <c r="A476" s="6">
        <v>422</v>
      </c>
      <c r="B476" t="s">
        <v>766</v>
      </c>
      <c r="C476" t="s">
        <v>541</v>
      </c>
      <c r="D476">
        <v>4704350</v>
      </c>
      <c r="E476">
        <v>58.2</v>
      </c>
    </row>
    <row r="477" spans="1:5" x14ac:dyDescent="0.25">
      <c r="A477" s="6">
        <v>1762</v>
      </c>
      <c r="B477" t="s">
        <v>504</v>
      </c>
      <c r="C477" t="s">
        <v>505</v>
      </c>
      <c r="D477">
        <v>4704380</v>
      </c>
      <c r="E477">
        <v>38.5</v>
      </c>
    </row>
    <row r="478" spans="1:5" x14ac:dyDescent="0.25">
      <c r="A478" s="6">
        <v>1765</v>
      </c>
      <c r="B478" t="s">
        <v>688</v>
      </c>
      <c r="C478" t="s">
        <v>505</v>
      </c>
      <c r="D478">
        <v>4704380</v>
      </c>
      <c r="E478">
        <v>37.700000000000003</v>
      </c>
    </row>
    <row r="479" spans="1:5" x14ac:dyDescent="0.25">
      <c r="A479" s="6">
        <v>2403</v>
      </c>
      <c r="B479" t="s">
        <v>749</v>
      </c>
      <c r="C479" t="s">
        <v>505</v>
      </c>
      <c r="D479">
        <v>4704380</v>
      </c>
      <c r="E479">
        <v>37.5</v>
      </c>
    </row>
    <row r="480" spans="1:5" x14ac:dyDescent="0.25">
      <c r="A480" s="6">
        <v>1763</v>
      </c>
      <c r="B480" t="s">
        <v>781</v>
      </c>
      <c r="C480" t="s">
        <v>505</v>
      </c>
      <c r="D480">
        <v>4704380</v>
      </c>
      <c r="E480">
        <v>33.700000000000003</v>
      </c>
    </row>
    <row r="481" spans="1:5" x14ac:dyDescent="0.25">
      <c r="A481" s="6">
        <v>1767</v>
      </c>
      <c r="B481" t="s">
        <v>598</v>
      </c>
      <c r="C481" t="s">
        <v>599</v>
      </c>
      <c r="D481">
        <v>4704440</v>
      </c>
      <c r="E481">
        <v>30</v>
      </c>
    </row>
    <row r="482" spans="1:5" x14ac:dyDescent="0.25">
      <c r="A482" s="6">
        <v>1775</v>
      </c>
      <c r="B482" t="s">
        <v>735</v>
      </c>
      <c r="C482" t="s">
        <v>599</v>
      </c>
      <c r="D482">
        <v>4704440</v>
      </c>
      <c r="E482">
        <v>29.5</v>
      </c>
    </row>
    <row r="483" spans="1:5" x14ac:dyDescent="0.25">
      <c r="A483" s="6">
        <v>1788</v>
      </c>
      <c r="B483" t="s">
        <v>542</v>
      </c>
      <c r="C483" t="s">
        <v>543</v>
      </c>
      <c r="D483">
        <v>4704470</v>
      </c>
      <c r="E483">
        <v>54.7</v>
      </c>
    </row>
    <row r="484" spans="1:5" x14ac:dyDescent="0.25">
      <c r="A484" s="6">
        <v>1777</v>
      </c>
      <c r="B484" t="s">
        <v>707</v>
      </c>
      <c r="C484" t="s">
        <v>543</v>
      </c>
      <c r="D484">
        <v>4704470</v>
      </c>
      <c r="E484">
        <v>43.6</v>
      </c>
    </row>
    <row r="485" spans="1:5" x14ac:dyDescent="0.25">
      <c r="A485" s="6">
        <v>1779</v>
      </c>
      <c r="B485" t="s">
        <v>767</v>
      </c>
      <c r="C485" t="s">
        <v>543</v>
      </c>
      <c r="D485">
        <v>4704470</v>
      </c>
      <c r="E485">
        <v>39.5</v>
      </c>
    </row>
    <row r="486" spans="1:5" x14ac:dyDescent="0.25">
      <c r="A486" s="6">
        <v>1914</v>
      </c>
      <c r="B486" t="s">
        <v>672</v>
      </c>
      <c r="C486" t="s">
        <v>673</v>
      </c>
      <c r="D486">
        <v>4704490</v>
      </c>
      <c r="E486">
        <v>48.9</v>
      </c>
    </row>
    <row r="487" spans="1:5" x14ac:dyDescent="0.25">
      <c r="A487" s="6">
        <v>2131</v>
      </c>
      <c r="B487" t="s">
        <v>674</v>
      </c>
      <c r="C487" t="s">
        <v>675</v>
      </c>
      <c r="D487">
        <v>4700143</v>
      </c>
      <c r="E487">
        <v>34.6</v>
      </c>
    </row>
    <row r="488" spans="1:5" x14ac:dyDescent="0.25">
      <c r="A488" s="6">
        <v>1980</v>
      </c>
      <c r="B488" t="s">
        <v>600</v>
      </c>
      <c r="C488" t="s">
        <v>601</v>
      </c>
      <c r="D488">
        <v>4704500</v>
      </c>
      <c r="E488">
        <v>48.8</v>
      </c>
    </row>
    <row r="489" spans="1:5" x14ac:dyDescent="0.25">
      <c r="A489" s="6">
        <v>1792</v>
      </c>
      <c r="B489" t="s">
        <v>736</v>
      </c>
      <c r="C489" t="s">
        <v>601</v>
      </c>
      <c r="D489">
        <v>4704500</v>
      </c>
      <c r="E489">
        <v>47.7</v>
      </c>
    </row>
    <row r="490" spans="1:5" x14ac:dyDescent="0.25">
      <c r="A490" s="6">
        <v>1369</v>
      </c>
      <c r="B490" t="s">
        <v>444</v>
      </c>
      <c r="C490" t="s">
        <v>445</v>
      </c>
      <c r="D490">
        <v>4704530</v>
      </c>
      <c r="E490">
        <v>16.399999999999999</v>
      </c>
    </row>
    <row r="491" spans="1:5" x14ac:dyDescent="0.25">
      <c r="A491" s="6">
        <v>1895</v>
      </c>
      <c r="B491" t="s">
        <v>446</v>
      </c>
      <c r="C491" t="s">
        <v>445</v>
      </c>
      <c r="D491">
        <v>4704530</v>
      </c>
      <c r="E491">
        <v>14.9</v>
      </c>
    </row>
    <row r="492" spans="1:5" x14ac:dyDescent="0.25">
      <c r="A492" s="6">
        <v>1803</v>
      </c>
      <c r="B492" t="s">
        <v>447</v>
      </c>
      <c r="C492" t="s">
        <v>445</v>
      </c>
      <c r="D492">
        <v>4704530</v>
      </c>
      <c r="E492">
        <v>14</v>
      </c>
    </row>
    <row r="493" spans="1:5" x14ac:dyDescent="0.25">
      <c r="A493" s="6">
        <v>1804</v>
      </c>
      <c r="B493" t="s">
        <v>448</v>
      </c>
      <c r="C493" t="s">
        <v>445</v>
      </c>
      <c r="D493">
        <v>4704530</v>
      </c>
      <c r="E493">
        <v>13.7</v>
      </c>
    </row>
    <row r="494" spans="1:5" x14ac:dyDescent="0.25">
      <c r="A494" s="6">
        <v>511</v>
      </c>
      <c r="B494" t="s">
        <v>449</v>
      </c>
      <c r="C494" t="s">
        <v>445</v>
      </c>
      <c r="D494">
        <v>4704530</v>
      </c>
      <c r="E494">
        <v>9.1</v>
      </c>
    </row>
    <row r="495" spans="1:5" x14ac:dyDescent="0.25">
      <c r="A495" s="6">
        <v>1801</v>
      </c>
      <c r="B495" t="s">
        <v>450</v>
      </c>
      <c r="C495" t="s">
        <v>445</v>
      </c>
      <c r="D495">
        <v>4704530</v>
      </c>
      <c r="E495">
        <v>8.1999999999999993</v>
      </c>
    </row>
    <row r="496" spans="1:5" x14ac:dyDescent="0.25">
      <c r="A496" s="6">
        <v>1808</v>
      </c>
      <c r="B496" t="s">
        <v>451</v>
      </c>
      <c r="C496" t="s">
        <v>445</v>
      </c>
      <c r="D496">
        <v>4704530</v>
      </c>
      <c r="E496">
        <v>8.1999999999999993</v>
      </c>
    </row>
    <row r="497" spans="1:5" x14ac:dyDescent="0.25">
      <c r="A497" s="6">
        <v>2050</v>
      </c>
      <c r="B497" t="s">
        <v>452</v>
      </c>
      <c r="C497" t="s">
        <v>445</v>
      </c>
      <c r="D497">
        <v>4704530</v>
      </c>
      <c r="E497">
        <v>6.1</v>
      </c>
    </row>
    <row r="498" spans="1:5" x14ac:dyDescent="0.25">
      <c r="A498" s="6">
        <v>1364</v>
      </c>
      <c r="B498" t="s">
        <v>453</v>
      </c>
      <c r="C498" t="s">
        <v>445</v>
      </c>
      <c r="D498">
        <v>4704530</v>
      </c>
      <c r="E498">
        <v>4.8</v>
      </c>
    </row>
    <row r="499" spans="1:5" x14ac:dyDescent="0.25">
      <c r="A499" s="6">
        <v>1239</v>
      </c>
      <c r="B499" t="s">
        <v>454</v>
      </c>
      <c r="C499" t="s">
        <v>445</v>
      </c>
      <c r="D499">
        <v>4704530</v>
      </c>
      <c r="E499">
        <v>4.5</v>
      </c>
    </row>
    <row r="500" spans="1:5" x14ac:dyDescent="0.25">
      <c r="A500" s="6">
        <v>2525</v>
      </c>
      <c r="B500" t="s">
        <v>455</v>
      </c>
      <c r="C500" t="s">
        <v>445</v>
      </c>
      <c r="D500">
        <v>4704530</v>
      </c>
      <c r="E500">
        <v>4.3</v>
      </c>
    </row>
    <row r="501" spans="1:5" x14ac:dyDescent="0.25">
      <c r="A501" s="6">
        <v>2139</v>
      </c>
      <c r="B501" t="s">
        <v>456</v>
      </c>
      <c r="C501" t="s">
        <v>445</v>
      </c>
      <c r="D501">
        <v>4704530</v>
      </c>
      <c r="E501">
        <v>4.0999999999999996</v>
      </c>
    </row>
    <row r="502" spans="1:5" x14ac:dyDescent="0.25">
      <c r="A502" s="6">
        <v>2237</v>
      </c>
      <c r="B502" t="s">
        <v>457</v>
      </c>
      <c r="C502" t="s">
        <v>445</v>
      </c>
      <c r="D502">
        <v>4704530</v>
      </c>
      <c r="E502">
        <v>3.8</v>
      </c>
    </row>
    <row r="503" spans="1:5" x14ac:dyDescent="0.25">
      <c r="A503" s="6">
        <v>1823</v>
      </c>
      <c r="B503" t="s">
        <v>486</v>
      </c>
      <c r="C503" t="s">
        <v>487</v>
      </c>
      <c r="D503">
        <v>4704550</v>
      </c>
      <c r="E503">
        <v>21.9</v>
      </c>
    </row>
    <row r="504" spans="1:5" x14ac:dyDescent="0.25">
      <c r="A504" s="6">
        <v>2157</v>
      </c>
      <c r="B504" t="s">
        <v>679</v>
      </c>
      <c r="C504" t="s">
        <v>487</v>
      </c>
      <c r="D504">
        <v>4704550</v>
      </c>
      <c r="E504">
        <v>21.7</v>
      </c>
    </row>
    <row r="505" spans="1:5" x14ac:dyDescent="0.25">
      <c r="A505" s="6">
        <v>2383</v>
      </c>
      <c r="B505" t="s">
        <v>740</v>
      </c>
      <c r="C505" t="s">
        <v>487</v>
      </c>
      <c r="D505">
        <v>4704550</v>
      </c>
      <c r="E505">
        <v>21.1</v>
      </c>
    </row>
    <row r="506" spans="1:5" x14ac:dyDescent="0.25">
      <c r="A506" s="6">
        <v>1766</v>
      </c>
      <c r="B506" t="s">
        <v>772</v>
      </c>
      <c r="C506" t="s">
        <v>487</v>
      </c>
      <c r="D506">
        <v>4704550</v>
      </c>
      <c r="E506">
        <v>21</v>
      </c>
    </row>
    <row r="507" spans="1:5" x14ac:dyDescent="0.25">
      <c r="A507" s="6">
        <v>1819</v>
      </c>
      <c r="B507" t="s">
        <v>786</v>
      </c>
      <c r="C507" t="s">
        <v>487</v>
      </c>
      <c r="D507">
        <v>4704550</v>
      </c>
      <c r="E507">
        <v>20.9</v>
      </c>
    </row>
    <row r="508" spans="1:5" x14ac:dyDescent="0.25">
      <c r="A508" s="6">
        <v>1824</v>
      </c>
      <c r="B508" t="s">
        <v>795</v>
      </c>
      <c r="C508" t="s">
        <v>487</v>
      </c>
      <c r="D508">
        <v>4704550</v>
      </c>
      <c r="E508">
        <v>19.600000000000001</v>
      </c>
    </row>
  </sheetData>
  <autoFilter ref="A1:E510" xr:uid="{C13BCBE2-CF12-4A64-9095-0AF6E8CD1368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52F6-7508-4B15-A062-9F13F945CA62}">
  <dimension ref="A1:X151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8" sqref="E8"/>
    </sheetView>
  </sheetViews>
  <sheetFormatPr defaultColWidth="8.7109375" defaultRowHeight="15" x14ac:dyDescent="0.25"/>
  <cols>
    <col min="1" max="1" width="11.7109375" style="5" customWidth="1"/>
    <col min="2" max="2" width="40.7109375" style="5" customWidth="1"/>
    <col min="3" max="3" width="34.85546875" style="1" customWidth="1"/>
    <col min="4" max="4" width="23" style="4" customWidth="1"/>
    <col min="5" max="5" width="24.42578125" style="4" customWidth="1"/>
    <col min="6" max="6" width="24.7109375" style="1" customWidth="1"/>
    <col min="7" max="7" width="21.28515625" style="1" customWidth="1"/>
    <col min="8" max="8" width="16" style="39" customWidth="1"/>
    <col min="9" max="9" width="12.7109375" style="39" customWidth="1"/>
    <col min="10" max="10" width="15.7109375" style="39" customWidth="1"/>
    <col min="11" max="11" width="18.140625" style="39" bestFit="1" customWidth="1"/>
    <col min="12" max="12" width="12.7109375" style="39" customWidth="1"/>
    <col min="13" max="13" width="15.7109375" style="39" customWidth="1"/>
    <col min="14" max="14" width="18.140625" style="39" bestFit="1" customWidth="1"/>
    <col min="15" max="15" width="12.7109375" style="39" customWidth="1"/>
    <col min="16" max="16" width="15.7109375" style="40" customWidth="1"/>
    <col min="17" max="17" width="13" style="40" customWidth="1"/>
    <col min="18" max="18" width="12.140625" style="40" customWidth="1"/>
    <col min="19" max="19" width="13.28515625" style="1" customWidth="1"/>
    <col min="20" max="20" width="12" style="1" customWidth="1"/>
    <col min="21" max="22" width="8.7109375" style="1"/>
    <col min="23" max="23" width="12.5703125" style="1" customWidth="1"/>
    <col min="24" max="24" width="11.5703125" style="1" bestFit="1" customWidth="1"/>
    <col min="25" max="16384" width="8.7109375" style="1"/>
  </cols>
  <sheetData>
    <row r="1" spans="1:24" ht="45" x14ac:dyDescent="0.25">
      <c r="A1" s="32" t="s">
        <v>297</v>
      </c>
      <c r="B1" s="32" t="s">
        <v>0</v>
      </c>
      <c r="C1" s="32" t="s">
        <v>321</v>
      </c>
      <c r="D1" s="33" t="s">
        <v>298</v>
      </c>
      <c r="E1" s="33" t="s">
        <v>1</v>
      </c>
      <c r="F1" s="32" t="s">
        <v>2</v>
      </c>
      <c r="G1" s="32" t="s">
        <v>319</v>
      </c>
      <c r="H1" s="36" t="s">
        <v>801</v>
      </c>
      <c r="I1" s="36" t="s">
        <v>813</v>
      </c>
      <c r="J1" s="36" t="s">
        <v>804</v>
      </c>
      <c r="K1" s="36" t="s">
        <v>802</v>
      </c>
      <c r="L1" s="36" t="s">
        <v>814</v>
      </c>
      <c r="M1" s="36" t="s">
        <v>806</v>
      </c>
      <c r="N1" s="36" t="s">
        <v>803</v>
      </c>
      <c r="O1" s="36" t="s">
        <v>815</v>
      </c>
      <c r="P1" s="36" t="s">
        <v>805</v>
      </c>
      <c r="Q1" s="36" t="s">
        <v>807</v>
      </c>
      <c r="R1" s="36" t="s">
        <v>808</v>
      </c>
      <c r="S1" s="32" t="s">
        <v>820</v>
      </c>
      <c r="T1" s="32" t="s">
        <v>821</v>
      </c>
    </row>
    <row r="2" spans="1:24" ht="30" x14ac:dyDescent="0.25">
      <c r="A2" s="25">
        <v>4703210</v>
      </c>
      <c r="B2" s="26" t="s">
        <v>172</v>
      </c>
      <c r="C2" s="27">
        <v>0.47872340425531917</v>
      </c>
      <c r="D2" s="28">
        <v>638.22684749999996</v>
      </c>
      <c r="E2" s="28">
        <f>tbl_MoEq[[#This Row],[Enrollment (19-20 SY)]]</f>
        <v>638.22684749999996</v>
      </c>
      <c r="F2" s="29" t="s">
        <v>320</v>
      </c>
      <c r="G2" s="29" t="s">
        <v>320</v>
      </c>
      <c r="H2" s="30">
        <v>3919000</v>
      </c>
      <c r="I2" s="30">
        <v>638.22684749999996</v>
      </c>
      <c r="J2" s="30">
        <f t="shared" ref="J2:J33" si="0">H2/I2</f>
        <v>6140.4499283462064</v>
      </c>
      <c r="K2" s="30">
        <v>3711000</v>
      </c>
      <c r="L2" s="30">
        <v>638.22684749999996</v>
      </c>
      <c r="M2" s="30">
        <f t="shared" ref="M2:M33" si="1">K2/L2</f>
        <v>5814.5469977271678</v>
      </c>
      <c r="N2" s="30">
        <v>3811000</v>
      </c>
      <c r="O2" s="30">
        <v>671.66899999999998</v>
      </c>
      <c r="P2" s="30">
        <f t="shared" ref="P2:P33" si="2">N2/O2</f>
        <v>5673.9256985211468</v>
      </c>
      <c r="Q2" s="30">
        <f t="shared" ref="Q2:Q33" si="3">J2-M2</f>
        <v>325.90293061903867</v>
      </c>
      <c r="R2" s="30">
        <f t="shared" ref="R2:R33" si="4">J2-P2</f>
        <v>466.52422982505959</v>
      </c>
      <c r="S2" s="31" t="str">
        <f>IF(tbl_MoEq[[#This Row],[High-Need LEAs (50% of cumulative enrollment)]]="x", IF(tbl_MoEq[[#This Row],[FY22 - FY21]]&gt;=Statewide_Decrease_FY21toFY22, "Pass", "Fail"), "")</f>
        <v>Pass</v>
      </c>
      <c r="T2" s="31" t="str">
        <f>IF(tbl_MoEq[[#This Row],[Highest-Poverty LEAs (20% of cumulative enrollment)]]= "x", IF(tbl_MoEq[[#This Row],[FY22-FY19]]&gt;=Statewide_Decrease_F19toFY22, "Pass", "Fail"), "")</f>
        <v>Pass</v>
      </c>
      <c r="W2" s="21" t="s">
        <v>822</v>
      </c>
      <c r="X2" s="21" t="s">
        <v>823</v>
      </c>
    </row>
    <row r="3" spans="1:24" ht="30" x14ac:dyDescent="0.25">
      <c r="A3" s="10">
        <v>4703300</v>
      </c>
      <c r="B3" s="11" t="s">
        <v>175</v>
      </c>
      <c r="C3" s="12">
        <v>0.41095890410958902</v>
      </c>
      <c r="D3" s="13">
        <v>1209.5205125</v>
      </c>
      <c r="E3" s="13">
        <f>SUM($D$2:D3)</f>
        <v>1847.7473599999998</v>
      </c>
      <c r="F3" s="14" t="s">
        <v>320</v>
      </c>
      <c r="G3" s="14" t="s">
        <v>320</v>
      </c>
      <c r="H3" s="15">
        <v>8065000</v>
      </c>
      <c r="I3" s="15">
        <v>1209.5205125</v>
      </c>
      <c r="J3" s="15">
        <f t="shared" si="0"/>
        <v>6667.93156184691</v>
      </c>
      <c r="K3" s="15">
        <v>7760000</v>
      </c>
      <c r="L3" s="15">
        <v>1209.5205125</v>
      </c>
      <c r="M3" s="15">
        <f t="shared" si="1"/>
        <v>6415.7655201403622</v>
      </c>
      <c r="N3" s="15">
        <v>7475000</v>
      </c>
      <c r="O3" s="15">
        <v>1205.2985100000001</v>
      </c>
      <c r="P3" s="15">
        <f t="shared" si="2"/>
        <v>6201.7831582650833</v>
      </c>
      <c r="Q3" s="15">
        <f t="shared" si="3"/>
        <v>252.16604170654773</v>
      </c>
      <c r="R3" s="15">
        <f t="shared" si="4"/>
        <v>466.14840358182664</v>
      </c>
      <c r="S3" s="31" t="str">
        <f>IF(tbl_MoEq[[#This Row],[High-Need LEAs (50% of cumulative enrollment)]]="x", IF(tbl_MoEq[[#This Row],[FY22 - FY21]]&gt;=Statewide_Decrease_FY21toFY22, "Pass", "Fail"), "")</f>
        <v>Pass</v>
      </c>
      <c r="T3" s="31" t="str">
        <f>IF(tbl_MoEq[[#This Row],[Highest-Poverty LEAs (20% of cumulative enrollment)]]= "x", IF(tbl_MoEq[[#This Row],[FY22-FY19]]&gt;=Statewide_Decrease_F19toFY22, "Pass", "Fail"), "")</f>
        <v>Pass</v>
      </c>
      <c r="W3" s="22" t="s">
        <v>810</v>
      </c>
      <c r="X3" s="23">
        <f>SUM(tbl_MoEq[FY22 State BEP])/SUM(tbl_MoEq[FY22 ADM])</f>
        <v>5211.4687397244643</v>
      </c>
    </row>
    <row r="4" spans="1:24" ht="30" x14ac:dyDescent="0.25">
      <c r="A4" s="10">
        <v>4700270</v>
      </c>
      <c r="B4" s="11" t="s">
        <v>83</v>
      </c>
      <c r="C4" s="12">
        <v>0.37446286065070594</v>
      </c>
      <c r="D4" s="13">
        <v>1579.5738724999999</v>
      </c>
      <c r="E4" s="13">
        <f>SUM($D$2:D4)</f>
        <v>3427.3212324999995</v>
      </c>
      <c r="F4" s="14" t="s">
        <v>320</v>
      </c>
      <c r="G4" s="14" t="s">
        <v>320</v>
      </c>
      <c r="H4" s="15">
        <v>12373000</v>
      </c>
      <c r="I4" s="15">
        <v>1579.5738724999999</v>
      </c>
      <c r="J4" s="15">
        <f t="shared" si="0"/>
        <v>7833.1252595468595</v>
      </c>
      <c r="K4" s="15">
        <v>12073000</v>
      </c>
      <c r="L4" s="15">
        <v>1579.5738724999999</v>
      </c>
      <c r="M4" s="15">
        <f t="shared" si="1"/>
        <v>7643.2006189694685</v>
      </c>
      <c r="N4" s="15">
        <v>12107000</v>
      </c>
      <c r="O4" s="15">
        <v>1648.0994725</v>
      </c>
      <c r="P4" s="15">
        <f t="shared" si="2"/>
        <v>7346.0371791970219</v>
      </c>
      <c r="Q4" s="15">
        <f t="shared" si="3"/>
        <v>189.92464057739107</v>
      </c>
      <c r="R4" s="15">
        <f t="shared" si="4"/>
        <v>487.08808034983758</v>
      </c>
      <c r="S4" s="31" t="str">
        <f>IF(tbl_MoEq[[#This Row],[High-Need LEAs (50% of cumulative enrollment)]]="x", IF(tbl_MoEq[[#This Row],[FY22 - FY21]]&gt;=Statewide_Decrease_FY21toFY22, "Pass", "Fail"), "")</f>
        <v>Pass</v>
      </c>
      <c r="T4" s="31" t="str">
        <f>IF(tbl_MoEq[[#This Row],[Highest-Poverty LEAs (20% of cumulative enrollment)]]= "x", IF(tbl_MoEq[[#This Row],[FY22-FY19]]&gt;=Statewide_Decrease_F19toFY22, "Pass", "Fail"), "")</f>
        <v>Pass</v>
      </c>
      <c r="W4" s="22" t="s">
        <v>811</v>
      </c>
      <c r="X4" s="23">
        <f>SUM(tbl_MoEq[FY21 State BEP])/SUM(tbl_MoEq[FY21 ADM])</f>
        <v>5059.1223276208912</v>
      </c>
    </row>
    <row r="5" spans="1:24" ht="30" x14ac:dyDescent="0.25">
      <c r="A5" s="10">
        <v>4702280</v>
      </c>
      <c r="B5" s="11" t="s">
        <v>144</v>
      </c>
      <c r="C5" s="12">
        <v>0.35843793584379358</v>
      </c>
      <c r="D5" s="13">
        <v>710.23749999999984</v>
      </c>
      <c r="E5" s="13">
        <f>SUM($D$2:D5)</f>
        <v>4137.5587324999997</v>
      </c>
      <c r="F5" s="14" t="s">
        <v>320</v>
      </c>
      <c r="G5" s="14" t="s">
        <v>320</v>
      </c>
      <c r="H5" s="15">
        <v>5558000</v>
      </c>
      <c r="I5" s="15">
        <v>710.23749999999984</v>
      </c>
      <c r="J5" s="15">
        <f t="shared" si="0"/>
        <v>7825.5513120611076</v>
      </c>
      <c r="K5" s="15">
        <v>5152000</v>
      </c>
      <c r="L5" s="15">
        <v>710.23749999999984</v>
      </c>
      <c r="M5" s="15">
        <f t="shared" si="1"/>
        <v>7253.9115436737729</v>
      </c>
      <c r="N5" s="15">
        <v>5131000</v>
      </c>
      <c r="O5" s="15">
        <v>743.03500000000008</v>
      </c>
      <c r="P5" s="15">
        <f t="shared" si="2"/>
        <v>6905.4620576419675</v>
      </c>
      <c r="Q5" s="15">
        <f t="shared" si="3"/>
        <v>571.6397683873347</v>
      </c>
      <c r="R5" s="15">
        <f t="shared" si="4"/>
        <v>920.08925441914016</v>
      </c>
      <c r="S5" s="31" t="str">
        <f>IF(tbl_MoEq[[#This Row],[High-Need LEAs (50% of cumulative enrollment)]]="x", IF(tbl_MoEq[[#This Row],[FY22 - FY21]]&gt;=Statewide_Decrease_FY21toFY22, "Pass", "Fail"), "")</f>
        <v>Pass</v>
      </c>
      <c r="T5" s="31" t="str">
        <f>IF(tbl_MoEq[[#This Row],[Highest-Poverty LEAs (20% of cumulative enrollment)]]= "x", IF(tbl_MoEq[[#This Row],[FY22-FY19]]&gt;=Statewide_Decrease_F19toFY22, "Pass", "Fail"), "")</f>
        <v>Pass</v>
      </c>
      <c r="W5" s="22" t="s">
        <v>812</v>
      </c>
      <c r="X5" s="23">
        <f>SUM(tbl_MoEq[FY19 State BEP])/SUM(tbl_MoEq[FY19 ADM])</f>
        <v>4900.8873617882236</v>
      </c>
    </row>
    <row r="6" spans="1:24" x14ac:dyDescent="0.25">
      <c r="A6" s="10">
        <v>4703360</v>
      </c>
      <c r="B6" s="11" t="s">
        <v>177</v>
      </c>
      <c r="C6" s="12">
        <v>0.35608552631578949</v>
      </c>
      <c r="D6" s="13">
        <v>1562.3811375</v>
      </c>
      <c r="E6" s="13">
        <f>SUM($D$2:D6)</f>
        <v>5699.9398700000002</v>
      </c>
      <c r="F6" s="14" t="s">
        <v>320</v>
      </c>
      <c r="G6" s="14" t="s">
        <v>320</v>
      </c>
      <c r="H6" s="15">
        <v>9106000</v>
      </c>
      <c r="I6" s="15">
        <v>1562.3811375</v>
      </c>
      <c r="J6" s="15">
        <f t="shared" si="0"/>
        <v>5828.28336917246</v>
      </c>
      <c r="K6" s="15">
        <v>8881000</v>
      </c>
      <c r="L6" s="15">
        <v>1562.3811375</v>
      </c>
      <c r="M6" s="15">
        <f t="shared" si="1"/>
        <v>5684.2724139710754</v>
      </c>
      <c r="N6" s="15">
        <v>8721000</v>
      </c>
      <c r="O6" s="15">
        <v>1609.3387499999999</v>
      </c>
      <c r="P6" s="15">
        <f t="shared" si="2"/>
        <v>5418.9958453433128</v>
      </c>
      <c r="Q6" s="15">
        <f t="shared" si="3"/>
        <v>144.0109552013846</v>
      </c>
      <c r="R6" s="15">
        <f t="shared" si="4"/>
        <v>409.28752382914718</v>
      </c>
      <c r="S6" s="31" t="str">
        <f>IF(tbl_MoEq[[#This Row],[High-Need LEAs (50% of cumulative enrollment)]]="x", IF(tbl_MoEq[[#This Row],[FY22 - FY21]]&gt;=Statewide_Decrease_FY21toFY22, "Pass", "Fail"), "")</f>
        <v>Pass</v>
      </c>
      <c r="T6" s="31" t="str">
        <f>IF(tbl_MoEq[[#This Row],[Highest-Poverty LEAs (20% of cumulative enrollment)]]= "x", IF(tbl_MoEq[[#This Row],[FY22-FY19]]&gt;=Statewide_Decrease_F19toFY22, "Pass", "Fail"), "")</f>
        <v>Pass</v>
      </c>
    </row>
    <row r="7" spans="1:24" ht="30" x14ac:dyDescent="0.25">
      <c r="A7" s="11">
        <v>4700147</v>
      </c>
      <c r="B7" s="17" t="s">
        <v>6</v>
      </c>
      <c r="C7" s="12">
        <v>0.34822646657571621</v>
      </c>
      <c r="D7" s="13">
        <v>9324</v>
      </c>
      <c r="E7" s="13">
        <f>SUM($D$2:D7)</f>
        <v>15023.93987</v>
      </c>
      <c r="F7" s="14" t="s">
        <v>320</v>
      </c>
      <c r="G7" s="14" t="s">
        <v>320</v>
      </c>
      <c r="H7" s="15">
        <v>89524000</v>
      </c>
      <c r="I7" s="15">
        <v>8768</v>
      </c>
      <c r="J7" s="15">
        <f t="shared" si="0"/>
        <v>10210.310218978102</v>
      </c>
      <c r="K7" s="15">
        <v>90518117</v>
      </c>
      <c r="L7" s="15">
        <v>8951</v>
      </c>
      <c r="M7" s="15">
        <f t="shared" si="1"/>
        <v>10112.62618701821</v>
      </c>
      <c r="N7" s="15">
        <v>101129035</v>
      </c>
      <c r="O7" s="15">
        <v>10570</v>
      </c>
      <c r="P7" s="15">
        <f t="shared" si="2"/>
        <v>9567.5529801324501</v>
      </c>
      <c r="Q7" s="15">
        <f t="shared" si="3"/>
        <v>97.684031959892309</v>
      </c>
      <c r="R7" s="15">
        <f t="shared" si="4"/>
        <v>642.75723884565195</v>
      </c>
      <c r="S7" s="31" t="str">
        <f>IF(tbl_MoEq[[#This Row],[High-Need LEAs (50% of cumulative enrollment)]]="x", IF(tbl_MoEq[[#This Row],[FY22 - FY21]]&gt;=Statewide_Decrease_FY21toFY22, "Pass", "Fail"), "")</f>
        <v>Pass</v>
      </c>
      <c r="T7" s="31" t="str">
        <f>IF(tbl_MoEq[[#This Row],[Highest-Poverty LEAs (20% of cumulative enrollment)]]= "x", IF(tbl_MoEq[[#This Row],[FY22-FY19]]&gt;=Statewide_Decrease_F19toFY22, "Pass", "Fail"), "")</f>
        <v>Pass</v>
      </c>
      <c r="W7" s="21" t="s">
        <v>824</v>
      </c>
      <c r="X7" s="21" t="s">
        <v>825</v>
      </c>
    </row>
    <row r="8" spans="1:24" ht="30" x14ac:dyDescent="0.25">
      <c r="A8" s="10">
        <v>4703660</v>
      </c>
      <c r="B8" s="11" t="s">
        <v>186</v>
      </c>
      <c r="C8" s="12">
        <v>0.33333333333333331</v>
      </c>
      <c r="D8" s="13">
        <v>634.84374999999989</v>
      </c>
      <c r="E8" s="13">
        <f>SUM($D$2:D8)</f>
        <v>15658.78362</v>
      </c>
      <c r="F8" s="14" t="s">
        <v>320</v>
      </c>
      <c r="G8" s="14" t="s">
        <v>320</v>
      </c>
      <c r="H8" s="15">
        <v>3840000</v>
      </c>
      <c r="I8" s="15">
        <v>634.84374999999989</v>
      </c>
      <c r="J8" s="15">
        <f t="shared" si="0"/>
        <v>6048.7324636967769</v>
      </c>
      <c r="K8" s="15">
        <v>3739000</v>
      </c>
      <c r="L8" s="15">
        <v>634.84374999999989</v>
      </c>
      <c r="M8" s="15">
        <f t="shared" si="1"/>
        <v>5889.6381983755855</v>
      </c>
      <c r="N8" s="15">
        <v>3629000</v>
      </c>
      <c r="O8" s="15">
        <v>643.61874999999986</v>
      </c>
      <c r="P8" s="15">
        <f t="shared" si="2"/>
        <v>5638.431136445296</v>
      </c>
      <c r="Q8" s="15">
        <f t="shared" si="3"/>
        <v>159.09426532119141</v>
      </c>
      <c r="R8" s="15">
        <f t="shared" si="4"/>
        <v>410.30132725148087</v>
      </c>
      <c r="S8" s="31" t="str">
        <f>IF(tbl_MoEq[[#This Row],[High-Need LEAs (50% of cumulative enrollment)]]="x", IF(tbl_MoEq[[#This Row],[FY22 - FY21]]&gt;=Statewide_Decrease_FY21toFY22, "Pass", "Fail"), "")</f>
        <v>Pass</v>
      </c>
      <c r="T8" s="31" t="str">
        <f>IF(tbl_MoEq[[#This Row],[Highest-Poverty LEAs (20% of cumulative enrollment)]]= "x", IF(tbl_MoEq[[#This Row],[FY22-FY19]]&gt;=Statewide_Decrease_F19toFY22, "Pass", "Fail"), "")</f>
        <v>Pass</v>
      </c>
      <c r="W8" s="22" t="s">
        <v>816</v>
      </c>
      <c r="X8" s="23">
        <f>Statewide_FY22 - Statewide_FY21</f>
        <v>152.34641210357313</v>
      </c>
    </row>
    <row r="9" spans="1:24" ht="30" x14ac:dyDescent="0.25">
      <c r="A9" s="10">
        <v>4701620</v>
      </c>
      <c r="B9" s="11" t="s">
        <v>125</v>
      </c>
      <c r="C9" s="12">
        <v>0.33202742409402547</v>
      </c>
      <c r="D9" s="13">
        <v>904.52749999999992</v>
      </c>
      <c r="E9" s="13">
        <f>SUM($D$2:D9)</f>
        <v>16563.311119999998</v>
      </c>
      <c r="F9" s="14" t="s">
        <v>320</v>
      </c>
      <c r="G9" s="14" t="s">
        <v>320</v>
      </c>
      <c r="H9" s="15">
        <v>7422000</v>
      </c>
      <c r="I9" s="15">
        <v>904.52749999999992</v>
      </c>
      <c r="J9" s="15">
        <f t="shared" si="0"/>
        <v>8205.3890014399785</v>
      </c>
      <c r="K9" s="15">
        <v>7176000</v>
      </c>
      <c r="L9" s="15">
        <v>904.52749999999992</v>
      </c>
      <c r="M9" s="15">
        <f t="shared" si="1"/>
        <v>7933.4238041408371</v>
      </c>
      <c r="N9" s="15">
        <v>7103000</v>
      </c>
      <c r="O9" s="15">
        <v>963.48851249999984</v>
      </c>
      <c r="P9" s="15">
        <f t="shared" si="2"/>
        <v>7372.1688508455372</v>
      </c>
      <c r="Q9" s="15">
        <f t="shared" si="3"/>
        <v>271.96519729914144</v>
      </c>
      <c r="R9" s="15">
        <f t="shared" si="4"/>
        <v>833.22015059444129</v>
      </c>
      <c r="S9" s="31" t="str">
        <f>IF(tbl_MoEq[[#This Row],[High-Need LEAs (50% of cumulative enrollment)]]="x", IF(tbl_MoEq[[#This Row],[FY22 - FY21]]&gt;=Statewide_Decrease_FY21toFY22, "Pass", "Fail"), "")</f>
        <v>Pass</v>
      </c>
      <c r="T9" s="31" t="str">
        <f>IF(tbl_MoEq[[#This Row],[Highest-Poverty LEAs (20% of cumulative enrollment)]]= "x", IF(tbl_MoEq[[#This Row],[FY22-FY19]]&gt;=Statewide_Decrease_F19toFY22, "Pass", "Fail"), "")</f>
        <v>Pass</v>
      </c>
      <c r="W9" s="22" t="s">
        <v>817</v>
      </c>
      <c r="X9" s="23">
        <f>Statewide_FY22 -Statewide_FY19</f>
        <v>310.58137793624064</v>
      </c>
    </row>
    <row r="10" spans="1:24" x14ac:dyDescent="0.25">
      <c r="A10" s="10">
        <v>4703720</v>
      </c>
      <c r="B10" s="11" t="s">
        <v>188</v>
      </c>
      <c r="C10" s="12">
        <v>0.30271519352975157</v>
      </c>
      <c r="D10" s="13">
        <v>2774.5574999999994</v>
      </c>
      <c r="E10" s="13">
        <f>SUM($D$2:D10)</f>
        <v>19337.868619999997</v>
      </c>
      <c r="F10" s="14" t="s">
        <v>320</v>
      </c>
      <c r="G10" s="14" t="s">
        <v>320</v>
      </c>
      <c r="H10" s="15">
        <v>18587000</v>
      </c>
      <c r="I10" s="15">
        <v>2774.5574999999994</v>
      </c>
      <c r="J10" s="15">
        <f t="shared" si="0"/>
        <v>6699.0862506904268</v>
      </c>
      <c r="K10" s="15">
        <v>18153000</v>
      </c>
      <c r="L10" s="15">
        <v>2774.5574999999994</v>
      </c>
      <c r="M10" s="15">
        <f t="shared" si="1"/>
        <v>6542.6649114318243</v>
      </c>
      <c r="N10" s="15">
        <v>17435000</v>
      </c>
      <c r="O10" s="15">
        <v>2805.4710100000002</v>
      </c>
      <c r="P10" s="15">
        <f t="shared" si="2"/>
        <v>6214.6427241107003</v>
      </c>
      <c r="Q10" s="15">
        <f t="shared" si="3"/>
        <v>156.42133925860253</v>
      </c>
      <c r="R10" s="15">
        <f t="shared" si="4"/>
        <v>484.44352657972649</v>
      </c>
      <c r="S10" s="31" t="str">
        <f>IF(tbl_MoEq[[#This Row],[High-Need LEAs (50% of cumulative enrollment)]]="x", IF(tbl_MoEq[[#This Row],[FY22 - FY21]]&gt;=Statewide_Decrease_FY21toFY22, "Pass", "Fail"), "")</f>
        <v>Pass</v>
      </c>
      <c r="T10" s="31" t="str">
        <f>IF(tbl_MoEq[[#This Row],[Highest-Poverty LEAs (20% of cumulative enrollment)]]= "x", IF(tbl_MoEq[[#This Row],[FY22-FY19]]&gt;=Statewide_Decrease_F19toFY22, "Pass", "Fail"), "")</f>
        <v>Pass</v>
      </c>
      <c r="X10" s="4"/>
    </row>
    <row r="11" spans="1:24" ht="30" x14ac:dyDescent="0.25">
      <c r="A11" s="10">
        <v>4700750</v>
      </c>
      <c r="B11" s="18" t="s">
        <v>97</v>
      </c>
      <c r="C11" s="12">
        <v>0.29669861554845578</v>
      </c>
      <c r="D11" s="13">
        <v>4375.2738150000005</v>
      </c>
      <c r="E11" s="13">
        <f>SUM($D$2:D11)</f>
        <v>23713.142434999998</v>
      </c>
      <c r="F11" s="14" t="s">
        <v>320</v>
      </c>
      <c r="G11" s="14" t="s">
        <v>320</v>
      </c>
      <c r="H11" s="15">
        <v>26719000</v>
      </c>
      <c r="I11" s="15">
        <v>4375.2738150000005</v>
      </c>
      <c r="J11" s="15">
        <f t="shared" si="0"/>
        <v>6106.817796956554</v>
      </c>
      <c r="K11" s="15">
        <v>26096000</v>
      </c>
      <c r="L11" s="15">
        <v>4375.2738150000005</v>
      </c>
      <c r="M11" s="15">
        <f t="shared" si="1"/>
        <v>5964.4267086858872</v>
      </c>
      <c r="N11" s="15">
        <v>25529000</v>
      </c>
      <c r="O11" s="15">
        <v>4410.7520549999999</v>
      </c>
      <c r="P11" s="15">
        <f t="shared" si="2"/>
        <v>5787.9018547552432</v>
      </c>
      <c r="Q11" s="15">
        <f t="shared" si="3"/>
        <v>142.39108827066684</v>
      </c>
      <c r="R11" s="15">
        <f t="shared" si="4"/>
        <v>318.91594220131083</v>
      </c>
      <c r="S11" s="31" t="str">
        <f>IF(tbl_MoEq[[#This Row],[High-Need LEAs (50% of cumulative enrollment)]]="x", IF(tbl_MoEq[[#This Row],[FY22 - FY21]]&gt;=Statewide_Decrease_FY21toFY22, "Pass", "Fail"), "")</f>
        <v>Pass</v>
      </c>
      <c r="T11" s="31" t="str">
        <f>IF(tbl_MoEq[[#This Row],[Highest-Poverty LEAs (20% of cumulative enrollment)]]= "x", IF(tbl_MoEq[[#This Row],[FY22-FY19]]&gt;=Statewide_Decrease_F19toFY22, "Pass", "Fail"), "")</f>
        <v>Pass</v>
      </c>
      <c r="W11" s="21" t="s">
        <v>826</v>
      </c>
      <c r="X11" s="24" t="s">
        <v>827</v>
      </c>
    </row>
    <row r="12" spans="1:24" ht="30" x14ac:dyDescent="0.25">
      <c r="A12" s="10">
        <v>4702160</v>
      </c>
      <c r="B12" s="11" t="s">
        <v>141</v>
      </c>
      <c r="C12" s="12">
        <v>0.29588182632050136</v>
      </c>
      <c r="D12" s="13">
        <v>1982.56663</v>
      </c>
      <c r="E12" s="13">
        <f>SUM($D$2:D12)</f>
        <v>25695.709064999999</v>
      </c>
      <c r="F12" s="14" t="s">
        <v>320</v>
      </c>
      <c r="G12" s="14" t="s">
        <v>320</v>
      </c>
      <c r="H12" s="15">
        <v>14981000</v>
      </c>
      <c r="I12" s="15">
        <v>1982.56663</v>
      </c>
      <c r="J12" s="15">
        <f t="shared" si="0"/>
        <v>7556.3664662306956</v>
      </c>
      <c r="K12" s="15">
        <v>13360000</v>
      </c>
      <c r="L12" s="15">
        <v>1982.56663</v>
      </c>
      <c r="M12" s="15">
        <f t="shared" si="1"/>
        <v>6738.7394692505241</v>
      </c>
      <c r="N12" s="15">
        <v>13169000</v>
      </c>
      <c r="O12" s="15">
        <v>1968.1718700000001</v>
      </c>
      <c r="P12" s="15">
        <f t="shared" si="2"/>
        <v>6690.9807018022257</v>
      </c>
      <c r="Q12" s="15">
        <f t="shared" si="3"/>
        <v>817.6269969801715</v>
      </c>
      <c r="R12" s="15">
        <f t="shared" si="4"/>
        <v>865.38576442846988</v>
      </c>
      <c r="S12" s="31" t="str">
        <f>IF(tbl_MoEq[[#This Row],[High-Need LEAs (50% of cumulative enrollment)]]="x", IF(tbl_MoEq[[#This Row],[FY22 - FY21]]&gt;=Statewide_Decrease_FY21toFY22, "Pass", "Fail"), "")</f>
        <v>Pass</v>
      </c>
      <c r="T12" s="31" t="str">
        <f>IF(tbl_MoEq[[#This Row],[Highest-Poverty LEAs (20% of cumulative enrollment)]]= "x", IF(tbl_MoEq[[#This Row],[FY22-FY19]]&gt;=Statewide_Decrease_F19toFY22, "Pass", "Fail"), "")</f>
        <v>Pass</v>
      </c>
      <c r="W12" s="22" t="s">
        <v>818</v>
      </c>
      <c r="X12" s="23">
        <f>IF(Statewide_Difference_FY21to22&gt;=0, 0, Statewide_Difference_FY21to22)</f>
        <v>0</v>
      </c>
    </row>
    <row r="13" spans="1:24" ht="30" x14ac:dyDescent="0.25">
      <c r="A13" s="10">
        <v>4701110</v>
      </c>
      <c r="B13" s="11" t="s">
        <v>109</v>
      </c>
      <c r="C13" s="12">
        <v>0.28795245813074016</v>
      </c>
      <c r="D13" s="13">
        <v>2475.9597749999998</v>
      </c>
      <c r="E13" s="13">
        <f>SUM($D$2:D13)</f>
        <v>28171.668839999998</v>
      </c>
      <c r="F13" s="14" t="s">
        <v>320</v>
      </c>
      <c r="G13" s="14" t="s">
        <v>320</v>
      </c>
      <c r="H13" s="15">
        <v>15232000</v>
      </c>
      <c r="I13" s="15">
        <v>2475.9597749999998</v>
      </c>
      <c r="J13" s="15">
        <f t="shared" si="0"/>
        <v>6151.9577796856584</v>
      </c>
      <c r="K13" s="15">
        <v>14327000</v>
      </c>
      <c r="L13" s="15">
        <v>2475.9597749999998</v>
      </c>
      <c r="M13" s="15">
        <f t="shared" si="1"/>
        <v>5786.4429562471387</v>
      </c>
      <c r="N13" s="15">
        <v>13726000</v>
      </c>
      <c r="O13" s="15">
        <v>2461.0522000000001</v>
      </c>
      <c r="P13" s="15">
        <f t="shared" si="2"/>
        <v>5577.2892586349853</v>
      </c>
      <c r="Q13" s="15">
        <f t="shared" si="3"/>
        <v>365.51482343851967</v>
      </c>
      <c r="R13" s="15">
        <f t="shared" si="4"/>
        <v>574.66852105067301</v>
      </c>
      <c r="S13" s="31" t="str">
        <f>IF(tbl_MoEq[[#This Row],[High-Need LEAs (50% of cumulative enrollment)]]="x", IF(tbl_MoEq[[#This Row],[FY22 - FY21]]&gt;=Statewide_Decrease_FY21toFY22, "Pass", "Fail"), "")</f>
        <v>Pass</v>
      </c>
      <c r="T13" s="31" t="str">
        <f>IF(tbl_MoEq[[#This Row],[Highest-Poverty LEAs (20% of cumulative enrollment)]]= "x", IF(tbl_MoEq[[#This Row],[FY22-FY19]]&gt;=Statewide_Decrease_F19toFY22, "Pass", "Fail"), "")</f>
        <v>Pass</v>
      </c>
      <c r="W13" s="22" t="s">
        <v>819</v>
      </c>
      <c r="X13" s="23">
        <f>IF(Statewide_Difference_FY19to22&gt;=0, 0, Statewide_Difference_FY19to22)</f>
        <v>0</v>
      </c>
    </row>
    <row r="14" spans="1:24" x14ac:dyDescent="0.25">
      <c r="A14" s="10">
        <v>4700148</v>
      </c>
      <c r="B14" s="11" t="s">
        <v>191</v>
      </c>
      <c r="C14" s="12">
        <v>0.28256245061690877</v>
      </c>
      <c r="D14" s="13">
        <v>107484.10153274999</v>
      </c>
      <c r="E14" s="13">
        <f>SUM($D$2:D14)</f>
        <v>135655.77037275</v>
      </c>
      <c r="F14" s="14" t="s">
        <v>320</v>
      </c>
      <c r="G14" s="14" t="s">
        <v>320</v>
      </c>
      <c r="H14" s="15">
        <v>581785000</v>
      </c>
      <c r="I14" s="15">
        <v>108049.10153274999</v>
      </c>
      <c r="J14" s="15">
        <f t="shared" si="0"/>
        <v>5384.4501411579004</v>
      </c>
      <c r="K14" s="15">
        <v>564692348</v>
      </c>
      <c r="L14" s="15">
        <v>107906.10153274999</v>
      </c>
      <c r="M14" s="15">
        <f t="shared" si="1"/>
        <v>5233.1827392412406</v>
      </c>
      <c r="N14" s="15">
        <v>522792520</v>
      </c>
      <c r="O14" s="15">
        <v>104896.18558525</v>
      </c>
      <c r="P14" s="15">
        <f t="shared" si="2"/>
        <v>4983.9040102666286</v>
      </c>
      <c r="Q14" s="15">
        <f t="shared" si="3"/>
        <v>151.26740191665976</v>
      </c>
      <c r="R14" s="15">
        <f t="shared" si="4"/>
        <v>400.54613089127179</v>
      </c>
      <c r="S14" s="31" t="str">
        <f>IF(tbl_MoEq[[#This Row],[High-Need LEAs (50% of cumulative enrollment)]]="x", IF(tbl_MoEq[[#This Row],[FY22 - FY21]]&gt;=Statewide_Decrease_FY21toFY22, "Pass", "Fail"), "")</f>
        <v>Pass</v>
      </c>
      <c r="T14" s="31" t="str">
        <f>IF(tbl_MoEq[[#This Row],[Highest-Poverty LEAs (20% of cumulative enrollment)]]= "x", IF(tbl_MoEq[[#This Row],[FY22-FY19]]&gt;=Statewide_Decrease_F19toFY22, "Pass", "Fail"), "")</f>
        <v>Pass</v>
      </c>
    </row>
    <row r="15" spans="1:24" x14ac:dyDescent="0.25">
      <c r="A15" s="10">
        <v>4704050</v>
      </c>
      <c r="B15" s="11" t="s">
        <v>198</v>
      </c>
      <c r="C15" s="12">
        <v>0.27886710239651419</v>
      </c>
      <c r="D15" s="13">
        <v>1414.1665900000003</v>
      </c>
      <c r="E15" s="13">
        <f>SUM($D$2:D15)</f>
        <v>137069.93696275001</v>
      </c>
      <c r="F15" s="14" t="s">
        <v>320</v>
      </c>
      <c r="G15" s="14" t="s">
        <v>320</v>
      </c>
      <c r="H15" s="15">
        <v>8373000</v>
      </c>
      <c r="I15" s="15">
        <v>1414.1665900000003</v>
      </c>
      <c r="J15" s="15">
        <f t="shared" si="0"/>
        <v>5920.8017352467632</v>
      </c>
      <c r="K15" s="15">
        <v>8157000</v>
      </c>
      <c r="L15" s="15">
        <v>1414.1665900000003</v>
      </c>
      <c r="M15" s="15">
        <f t="shared" si="1"/>
        <v>5768.0615973256718</v>
      </c>
      <c r="N15" s="15">
        <v>8096000</v>
      </c>
      <c r="O15" s="15">
        <v>1448.4349999999999</v>
      </c>
      <c r="P15" s="15">
        <f t="shared" si="2"/>
        <v>5589.4810605929852</v>
      </c>
      <c r="Q15" s="15">
        <f t="shared" si="3"/>
        <v>152.74013792109145</v>
      </c>
      <c r="R15" s="15">
        <f t="shared" si="4"/>
        <v>331.32067465377804</v>
      </c>
      <c r="S15" s="31" t="str">
        <f>IF(tbl_MoEq[[#This Row],[High-Need LEAs (50% of cumulative enrollment)]]="x", IF(tbl_MoEq[[#This Row],[FY22 - FY21]]&gt;=Statewide_Decrease_FY21toFY22, "Pass", "Fail"), "")</f>
        <v>Pass</v>
      </c>
      <c r="T15" s="31" t="str">
        <f>IF(tbl_MoEq[[#This Row],[Highest-Poverty LEAs (20% of cumulative enrollment)]]= "x", IF(tbl_MoEq[[#This Row],[FY22-FY19]]&gt;=Statewide_Decrease_F19toFY22, "Pass", "Fail"), "")</f>
        <v>Pass</v>
      </c>
    </row>
    <row r="16" spans="1:24" x14ac:dyDescent="0.25">
      <c r="A16" s="10">
        <v>4701200</v>
      </c>
      <c r="B16" s="11" t="s">
        <v>112</v>
      </c>
      <c r="C16" s="12">
        <v>0.27696793002915454</v>
      </c>
      <c r="D16" s="13">
        <v>1297.5910200000001</v>
      </c>
      <c r="E16" s="13">
        <f>SUM($D$2:D16)</f>
        <v>138367.52798275001</v>
      </c>
      <c r="F16" s="14" t="s">
        <v>320</v>
      </c>
      <c r="G16" s="14" t="s">
        <v>320</v>
      </c>
      <c r="H16" s="15">
        <v>8002000</v>
      </c>
      <c r="I16" s="15">
        <v>1297.5910200000001</v>
      </c>
      <c r="J16" s="15">
        <f t="shared" si="0"/>
        <v>6166.812097697778</v>
      </c>
      <c r="K16" s="15">
        <v>7805000</v>
      </c>
      <c r="L16" s="15">
        <v>1297.5910200000001</v>
      </c>
      <c r="M16" s="15">
        <f t="shared" si="1"/>
        <v>6014.9923047402099</v>
      </c>
      <c r="N16" s="15">
        <v>7778000</v>
      </c>
      <c r="O16" s="15">
        <v>1366.842965</v>
      </c>
      <c r="P16" s="15">
        <f t="shared" si="2"/>
        <v>5690.485446512138</v>
      </c>
      <c r="Q16" s="15">
        <f t="shared" si="3"/>
        <v>151.8197929575681</v>
      </c>
      <c r="R16" s="15">
        <f t="shared" si="4"/>
        <v>476.32665118564</v>
      </c>
      <c r="S16" s="31" t="str">
        <f>IF(tbl_MoEq[[#This Row],[High-Need LEAs (50% of cumulative enrollment)]]="x", IF(tbl_MoEq[[#This Row],[FY22 - FY21]]&gt;=Statewide_Decrease_FY21toFY22, "Pass", "Fail"), "")</f>
        <v>Pass</v>
      </c>
      <c r="T16" s="31" t="str">
        <f>IF(tbl_MoEq[[#This Row],[Highest-Poverty LEAs (20% of cumulative enrollment)]]= "x", IF(tbl_MoEq[[#This Row],[FY22-FY19]]&gt;=Statewide_Decrease_F19toFY22, "Pass", "Fail"), "")</f>
        <v>Pass</v>
      </c>
    </row>
    <row r="17" spans="1:20" x14ac:dyDescent="0.25">
      <c r="A17" s="10">
        <v>4703750</v>
      </c>
      <c r="B17" s="11" t="s">
        <v>189</v>
      </c>
      <c r="C17" s="12">
        <v>0.27668845315904139</v>
      </c>
      <c r="D17" s="13">
        <v>2110.5137500000001</v>
      </c>
      <c r="E17" s="13">
        <f>SUM($D$2:D17)</f>
        <v>140478.04173275002</v>
      </c>
      <c r="F17" s="14" t="s">
        <v>320</v>
      </c>
      <c r="G17" s="14" t="s">
        <v>320</v>
      </c>
      <c r="H17" s="15">
        <v>13414000</v>
      </c>
      <c r="I17" s="15">
        <v>2110.5137500000001</v>
      </c>
      <c r="J17" s="15">
        <f t="shared" si="0"/>
        <v>6355.7984400717596</v>
      </c>
      <c r="K17" s="15">
        <v>13085000</v>
      </c>
      <c r="L17" s="15">
        <v>2110.5137500000001</v>
      </c>
      <c r="M17" s="15">
        <f t="shared" si="1"/>
        <v>6199.9122251631861</v>
      </c>
      <c r="N17" s="15">
        <v>12996000</v>
      </c>
      <c r="O17" s="15">
        <v>2163.7287500000002</v>
      </c>
      <c r="P17" s="15">
        <f t="shared" si="2"/>
        <v>6006.2981554411563</v>
      </c>
      <c r="Q17" s="15">
        <f t="shared" si="3"/>
        <v>155.88621490857349</v>
      </c>
      <c r="R17" s="15">
        <f t="shared" si="4"/>
        <v>349.50028463060335</v>
      </c>
      <c r="S17" s="31" t="str">
        <f>IF(tbl_MoEq[[#This Row],[High-Need LEAs (50% of cumulative enrollment)]]="x", IF(tbl_MoEq[[#This Row],[FY22 - FY21]]&gt;=Statewide_Decrease_FY21toFY22, "Pass", "Fail"), "")</f>
        <v>Pass</v>
      </c>
      <c r="T17" s="31" t="str">
        <f>IF(tbl_MoEq[[#This Row],[Highest-Poverty LEAs (20% of cumulative enrollment)]]= "x", IF(tbl_MoEq[[#This Row],[FY22-FY19]]&gt;=Statewide_Decrease_F19toFY22, "Pass", "Fail"), "")</f>
        <v>Pass</v>
      </c>
    </row>
    <row r="18" spans="1:20" x14ac:dyDescent="0.25">
      <c r="A18" s="10">
        <v>4702580</v>
      </c>
      <c r="B18" s="11" t="s">
        <v>155</v>
      </c>
      <c r="C18" s="12">
        <v>0.27380499556231774</v>
      </c>
      <c r="D18" s="13">
        <v>11969.479825</v>
      </c>
      <c r="E18" s="13">
        <f>SUM($D$2:D18)</f>
        <v>152447.52155775001</v>
      </c>
      <c r="F18" s="14" t="s">
        <v>320</v>
      </c>
      <c r="G18" s="14" t="s">
        <v>320</v>
      </c>
      <c r="H18" s="15">
        <v>53022000</v>
      </c>
      <c r="I18" s="15">
        <v>11969.479825</v>
      </c>
      <c r="J18" s="15">
        <f t="shared" si="0"/>
        <v>4429.7664372394729</v>
      </c>
      <c r="K18" s="15">
        <v>51687000</v>
      </c>
      <c r="L18" s="15">
        <v>11969.479825</v>
      </c>
      <c r="M18" s="15">
        <f t="shared" si="1"/>
        <v>4318.2327683149751</v>
      </c>
      <c r="N18" s="15">
        <v>49913000</v>
      </c>
      <c r="O18" s="15">
        <v>12220.739535000002</v>
      </c>
      <c r="P18" s="15">
        <f t="shared" si="2"/>
        <v>4084.2863770273448</v>
      </c>
      <c r="Q18" s="15">
        <f t="shared" si="3"/>
        <v>111.53366892449776</v>
      </c>
      <c r="R18" s="15">
        <f t="shared" si="4"/>
        <v>345.48006021212814</v>
      </c>
      <c r="S18" s="31" t="str">
        <f>IF(tbl_MoEq[[#This Row],[High-Need LEAs (50% of cumulative enrollment)]]="x", IF(tbl_MoEq[[#This Row],[FY22 - FY21]]&gt;=Statewide_Decrease_FY21toFY22, "Pass", "Fail"), "")</f>
        <v>Pass</v>
      </c>
      <c r="T18" s="31" t="str">
        <f>IF(tbl_MoEq[[#This Row],[Highest-Poverty LEAs (20% of cumulative enrollment)]]= "x", IF(tbl_MoEq[[#This Row],[FY22-FY19]]&gt;=Statewide_Decrease_F19toFY22, "Pass", "Fail"), "")</f>
        <v>Pass</v>
      </c>
    </row>
    <row r="19" spans="1:20" x14ac:dyDescent="0.25">
      <c r="A19" s="10">
        <v>4700420</v>
      </c>
      <c r="B19" s="11" t="s">
        <v>88</v>
      </c>
      <c r="C19" s="12">
        <v>0.27289751447054816</v>
      </c>
      <c r="D19" s="13">
        <v>5101.1499475000001</v>
      </c>
      <c r="E19" s="13">
        <f>SUM($D$2:D19)</f>
        <v>157548.67150525001</v>
      </c>
      <c r="F19" s="14" t="s">
        <v>320</v>
      </c>
      <c r="G19" s="14" t="s">
        <v>320</v>
      </c>
      <c r="H19" s="15">
        <v>30682000</v>
      </c>
      <c r="I19" s="15">
        <v>5101.1499475000001</v>
      </c>
      <c r="J19" s="15">
        <f t="shared" si="0"/>
        <v>6014.7222323932674</v>
      </c>
      <c r="K19" s="15">
        <v>29962000</v>
      </c>
      <c r="L19" s="15">
        <v>5101.1499475000001</v>
      </c>
      <c r="M19" s="15">
        <f t="shared" si="1"/>
        <v>5873.5775870858188</v>
      </c>
      <c r="N19" s="15">
        <v>30545000</v>
      </c>
      <c r="O19" s="15">
        <v>5329.8294549999991</v>
      </c>
      <c r="P19" s="15">
        <f t="shared" si="2"/>
        <v>5730.952605124211</v>
      </c>
      <c r="Q19" s="15">
        <f t="shared" si="3"/>
        <v>141.14464530744863</v>
      </c>
      <c r="R19" s="15">
        <f t="shared" si="4"/>
        <v>283.7696272690564</v>
      </c>
      <c r="S19" s="31" t="str">
        <f>IF(tbl_MoEq[[#This Row],[High-Need LEAs (50% of cumulative enrollment)]]="x", IF(tbl_MoEq[[#This Row],[FY22 - FY21]]&gt;=Statewide_Decrease_FY21toFY22, "Pass", "Fail"), "")</f>
        <v>Pass</v>
      </c>
      <c r="T19" s="31" t="str">
        <f>IF(tbl_MoEq[[#This Row],[Highest-Poverty LEAs (20% of cumulative enrollment)]]= "x", IF(tbl_MoEq[[#This Row],[FY22-FY19]]&gt;=Statewide_Decrease_F19toFY22, "Pass", "Fail"), "")</f>
        <v>Pass</v>
      </c>
    </row>
    <row r="20" spans="1:20" x14ac:dyDescent="0.25">
      <c r="A20" s="10">
        <v>4700120</v>
      </c>
      <c r="B20" s="11" t="s">
        <v>78</v>
      </c>
      <c r="C20" s="12">
        <v>0.27202797202797202</v>
      </c>
      <c r="D20" s="13">
        <v>1635.0700000000002</v>
      </c>
      <c r="E20" s="13">
        <f>SUM($D$2:D20)</f>
        <v>159183.74150525001</v>
      </c>
      <c r="F20" s="14" t="s">
        <v>320</v>
      </c>
      <c r="G20" s="14" t="s">
        <v>320</v>
      </c>
      <c r="H20" s="15">
        <v>8871000</v>
      </c>
      <c r="I20" s="15">
        <v>1635.0700000000002</v>
      </c>
      <c r="J20" s="15">
        <f t="shared" si="0"/>
        <v>5425.4557908835704</v>
      </c>
      <c r="K20" s="15">
        <v>8643000</v>
      </c>
      <c r="L20" s="15">
        <v>1635.0700000000002</v>
      </c>
      <c r="M20" s="15">
        <f t="shared" si="1"/>
        <v>5286.0122196603197</v>
      </c>
      <c r="N20" s="15">
        <v>8107000</v>
      </c>
      <c r="O20" s="15">
        <v>1582.4775</v>
      </c>
      <c r="P20" s="15">
        <f t="shared" si="2"/>
        <v>5122.9796316219345</v>
      </c>
      <c r="Q20" s="15">
        <f t="shared" si="3"/>
        <v>139.44357122325073</v>
      </c>
      <c r="R20" s="15">
        <f t="shared" si="4"/>
        <v>302.47615926163598</v>
      </c>
      <c r="S20" s="31" t="str">
        <f>IF(tbl_MoEq[[#This Row],[High-Need LEAs (50% of cumulative enrollment)]]="x", IF(tbl_MoEq[[#This Row],[FY22 - FY21]]&gt;=Statewide_Decrease_FY21toFY22, "Pass", "Fail"), "")</f>
        <v>Pass</v>
      </c>
      <c r="T20" s="31" t="str">
        <f>IF(tbl_MoEq[[#This Row],[Highest-Poverty LEAs (20% of cumulative enrollment)]]= "x", IF(tbl_MoEq[[#This Row],[FY22-FY19]]&gt;=Statewide_Decrease_F19toFY22, "Pass", "Fail"), "")</f>
        <v>Pass</v>
      </c>
    </row>
    <row r="21" spans="1:20" x14ac:dyDescent="0.25">
      <c r="A21" s="10">
        <v>4701950</v>
      </c>
      <c r="B21" s="11" t="s">
        <v>135</v>
      </c>
      <c r="C21" s="12">
        <v>0.27132974634896234</v>
      </c>
      <c r="D21" s="13">
        <v>1074.8344649999999</v>
      </c>
      <c r="E21" s="13">
        <f>SUM($D$2:D21)</f>
        <v>160258.57597025001</v>
      </c>
      <c r="F21" s="14" t="s">
        <v>320</v>
      </c>
      <c r="G21" s="14" t="s">
        <v>320</v>
      </c>
      <c r="H21" s="15">
        <v>7269000</v>
      </c>
      <c r="I21" s="15">
        <v>1074.8344649999999</v>
      </c>
      <c r="J21" s="15">
        <f t="shared" si="0"/>
        <v>6762.9018576362832</v>
      </c>
      <c r="K21" s="15">
        <v>7090000</v>
      </c>
      <c r="L21" s="15">
        <v>1074.8344649999999</v>
      </c>
      <c r="M21" s="15">
        <f t="shared" si="1"/>
        <v>6596.3645853131447</v>
      </c>
      <c r="N21" s="15">
        <v>6513000</v>
      </c>
      <c r="O21" s="15">
        <v>1006.1895875000001</v>
      </c>
      <c r="P21" s="15">
        <f t="shared" si="2"/>
        <v>6472.9352011904011</v>
      </c>
      <c r="Q21" s="15">
        <f t="shared" si="3"/>
        <v>166.5372723231385</v>
      </c>
      <c r="R21" s="15">
        <f t="shared" si="4"/>
        <v>289.96665644588211</v>
      </c>
      <c r="S21" s="31" t="str">
        <f>IF(tbl_MoEq[[#This Row],[High-Need LEAs (50% of cumulative enrollment)]]="x", IF(tbl_MoEq[[#This Row],[FY22 - FY21]]&gt;=Statewide_Decrease_FY21toFY22, "Pass", "Fail"), "")</f>
        <v>Pass</v>
      </c>
      <c r="T21" s="31" t="str">
        <f>IF(tbl_MoEq[[#This Row],[Highest-Poverty LEAs (20% of cumulative enrollment)]]= "x", IF(tbl_MoEq[[#This Row],[FY22-FY19]]&gt;=Statewide_Decrease_F19toFY22, "Pass", "Fail"), "")</f>
        <v>Pass</v>
      </c>
    </row>
    <row r="22" spans="1:20" x14ac:dyDescent="0.25">
      <c r="A22" s="10">
        <v>4701080</v>
      </c>
      <c r="B22" s="11" t="s">
        <v>108</v>
      </c>
      <c r="C22" s="12">
        <v>0.26841746248294679</v>
      </c>
      <c r="D22" s="13">
        <v>2452.2199999999998</v>
      </c>
      <c r="E22" s="13">
        <f>SUM($D$2:D22)</f>
        <v>162710.79597025001</v>
      </c>
      <c r="F22" s="14" t="s">
        <v>320</v>
      </c>
      <c r="G22" s="14" t="s">
        <v>320</v>
      </c>
      <c r="H22" s="15">
        <v>14064000</v>
      </c>
      <c r="I22" s="15">
        <v>2452.2199999999998</v>
      </c>
      <c r="J22" s="15">
        <f t="shared" si="0"/>
        <v>5735.2113595028186</v>
      </c>
      <c r="K22" s="15">
        <v>13649000</v>
      </c>
      <c r="L22" s="15">
        <v>2452.2199999999998</v>
      </c>
      <c r="M22" s="15">
        <f t="shared" si="1"/>
        <v>5565.9769514970112</v>
      </c>
      <c r="N22" s="15">
        <v>13501000</v>
      </c>
      <c r="O22" s="15">
        <v>2522.9100000000003</v>
      </c>
      <c r="P22" s="15">
        <f t="shared" si="2"/>
        <v>5351.3601357162952</v>
      </c>
      <c r="Q22" s="15">
        <f t="shared" si="3"/>
        <v>169.23440800580738</v>
      </c>
      <c r="R22" s="15">
        <f t="shared" si="4"/>
        <v>383.85122378652341</v>
      </c>
      <c r="S22" s="31" t="str">
        <f>IF(tbl_MoEq[[#This Row],[High-Need LEAs (50% of cumulative enrollment)]]="x", IF(tbl_MoEq[[#This Row],[FY22 - FY21]]&gt;=Statewide_Decrease_FY21toFY22, "Pass", "Fail"), "")</f>
        <v>Pass</v>
      </c>
      <c r="T22" s="31" t="str">
        <f>IF(tbl_MoEq[[#This Row],[Highest-Poverty LEAs (20% of cumulative enrollment)]]= "x", IF(tbl_MoEq[[#This Row],[FY22-FY19]]&gt;=Statewide_Decrease_F19toFY22, "Pass", "Fail"), "")</f>
        <v>Pass</v>
      </c>
    </row>
    <row r="23" spans="1:20" x14ac:dyDescent="0.25">
      <c r="A23" s="10">
        <v>4703540</v>
      </c>
      <c r="B23" s="11" t="s">
        <v>183</v>
      </c>
      <c r="C23" s="12">
        <v>0.26708074534161491</v>
      </c>
      <c r="D23" s="13">
        <v>208.46797499999997</v>
      </c>
      <c r="E23" s="13">
        <f>SUM($D$2:D23)</f>
        <v>162919.26394525002</v>
      </c>
      <c r="F23" s="14" t="s">
        <v>320</v>
      </c>
      <c r="G23" s="14" t="s">
        <v>320</v>
      </c>
      <c r="H23" s="15">
        <v>1450000</v>
      </c>
      <c r="I23" s="15">
        <v>208.46797499999997</v>
      </c>
      <c r="J23" s="15">
        <f t="shared" si="0"/>
        <v>6955.5047963602092</v>
      </c>
      <c r="K23" s="15">
        <v>1423000</v>
      </c>
      <c r="L23" s="15">
        <v>208.46797499999997</v>
      </c>
      <c r="M23" s="15">
        <f t="shared" si="1"/>
        <v>6825.9885001521225</v>
      </c>
      <c r="N23" s="15">
        <v>1426000</v>
      </c>
      <c r="O23" s="15">
        <v>249.18644999999998</v>
      </c>
      <c r="P23" s="15">
        <f t="shared" si="2"/>
        <v>5722.6225583293153</v>
      </c>
      <c r="Q23" s="15">
        <f t="shared" si="3"/>
        <v>129.51629620808671</v>
      </c>
      <c r="R23" s="15">
        <f t="shared" si="4"/>
        <v>1232.8822380308939</v>
      </c>
      <c r="S23" s="31" t="str">
        <f>IF(tbl_MoEq[[#This Row],[High-Need LEAs (50% of cumulative enrollment)]]="x", IF(tbl_MoEq[[#This Row],[FY22 - FY21]]&gt;=Statewide_Decrease_FY21toFY22, "Pass", "Fail"), "")</f>
        <v>Pass</v>
      </c>
      <c r="T23" s="31" t="str">
        <f>IF(tbl_MoEq[[#This Row],[Highest-Poverty LEAs (20% of cumulative enrollment)]]= "x", IF(tbl_MoEq[[#This Row],[FY22-FY19]]&gt;=Statewide_Decrease_F19toFY22, "Pass", "Fail"), "")</f>
        <v>Pass</v>
      </c>
    </row>
    <row r="24" spans="1:20" x14ac:dyDescent="0.25">
      <c r="A24" s="10">
        <v>4700030</v>
      </c>
      <c r="B24" s="11" t="s">
        <v>74</v>
      </c>
      <c r="C24" s="12">
        <v>0.26121372031662271</v>
      </c>
      <c r="D24" s="13">
        <v>567.65124999999989</v>
      </c>
      <c r="E24" s="13">
        <f>SUM($D$2:D24)</f>
        <v>163486.91519525001</v>
      </c>
      <c r="F24" s="14" t="s">
        <v>320</v>
      </c>
      <c r="G24" s="14" t="s">
        <v>320</v>
      </c>
      <c r="H24" s="15">
        <v>4206000</v>
      </c>
      <c r="I24" s="15">
        <v>567.65124999999989</v>
      </c>
      <c r="J24" s="15">
        <f t="shared" si="0"/>
        <v>7409.4789714635544</v>
      </c>
      <c r="K24" s="15">
        <v>4092000</v>
      </c>
      <c r="L24" s="15">
        <v>567.65124999999989</v>
      </c>
      <c r="M24" s="15">
        <f t="shared" si="1"/>
        <v>7208.6514387134721</v>
      </c>
      <c r="N24" s="15">
        <v>3746000</v>
      </c>
      <c r="O24" s="15">
        <v>530.90856250000002</v>
      </c>
      <c r="P24" s="15">
        <f t="shared" si="2"/>
        <v>7055.8289404119378</v>
      </c>
      <c r="Q24" s="15">
        <f t="shared" si="3"/>
        <v>200.82753275008236</v>
      </c>
      <c r="R24" s="15">
        <f t="shared" si="4"/>
        <v>353.65003105161668</v>
      </c>
      <c r="S24" s="31" t="str">
        <f>IF(tbl_MoEq[[#This Row],[High-Need LEAs (50% of cumulative enrollment)]]="x", IF(tbl_MoEq[[#This Row],[FY22 - FY21]]&gt;=Statewide_Decrease_FY21toFY22, "Pass", "Fail"), "")</f>
        <v>Pass</v>
      </c>
      <c r="T24" s="31" t="str">
        <f>IF(tbl_MoEq[[#This Row],[Highest-Poverty LEAs (20% of cumulative enrollment)]]= "x", IF(tbl_MoEq[[#This Row],[FY22-FY19]]&gt;=Statewide_Decrease_F19toFY22, "Pass", "Fail"), "")</f>
        <v>Pass</v>
      </c>
    </row>
    <row r="25" spans="1:20" x14ac:dyDescent="0.25">
      <c r="A25" s="10">
        <v>4704290</v>
      </c>
      <c r="B25" s="11" t="s">
        <v>205</v>
      </c>
      <c r="C25" s="12">
        <v>0.25906249999999997</v>
      </c>
      <c r="D25" s="13">
        <v>4593.3363524999995</v>
      </c>
      <c r="E25" s="13">
        <f>SUM($D$2:D25)</f>
        <v>168080.25154775</v>
      </c>
      <c r="F25" s="14" t="s">
        <v>320</v>
      </c>
      <c r="G25" s="14" t="s">
        <v>320</v>
      </c>
      <c r="H25" s="15">
        <v>36813000</v>
      </c>
      <c r="I25" s="15">
        <v>4593.3363524999995</v>
      </c>
      <c r="J25" s="15">
        <f t="shared" si="0"/>
        <v>8014.4359513241207</v>
      </c>
      <c r="K25" s="15">
        <v>31305000</v>
      </c>
      <c r="L25" s="15">
        <v>4593.3363524999995</v>
      </c>
      <c r="M25" s="15">
        <f t="shared" si="1"/>
        <v>6815.3075667889498</v>
      </c>
      <c r="N25" s="15">
        <v>26350000</v>
      </c>
      <c r="O25" s="15">
        <v>4029.7873950000003</v>
      </c>
      <c r="P25" s="15">
        <f t="shared" si="2"/>
        <v>6538.8064970112391</v>
      </c>
      <c r="Q25" s="15">
        <f t="shared" si="3"/>
        <v>1199.1283845351709</v>
      </c>
      <c r="R25" s="15">
        <f t="shared" si="4"/>
        <v>1475.6294543128815</v>
      </c>
      <c r="S25" s="31" t="str">
        <f>IF(tbl_MoEq[[#This Row],[High-Need LEAs (50% of cumulative enrollment)]]="x", IF(tbl_MoEq[[#This Row],[FY22 - FY21]]&gt;=Statewide_Decrease_FY21toFY22, "Pass", "Fail"), "")</f>
        <v>Pass</v>
      </c>
      <c r="T25" s="31" t="str">
        <f>IF(tbl_MoEq[[#This Row],[Highest-Poverty LEAs (20% of cumulative enrollment)]]= "x", IF(tbl_MoEq[[#This Row],[FY22-FY19]]&gt;=Statewide_Decrease_F19toFY22, "Pass", "Fail"), "")</f>
        <v>Pass</v>
      </c>
    </row>
    <row r="26" spans="1:20" x14ac:dyDescent="0.25">
      <c r="A26" s="10">
        <v>4700660</v>
      </c>
      <c r="B26" s="11" t="s">
        <v>94</v>
      </c>
      <c r="C26" s="12">
        <v>0.25872340425531914</v>
      </c>
      <c r="D26" s="13">
        <v>1052.9410525000001</v>
      </c>
      <c r="E26" s="13">
        <f>SUM($D$2:D26)</f>
        <v>169133.19260025001</v>
      </c>
      <c r="F26" s="14" t="s">
        <v>320</v>
      </c>
      <c r="G26" s="14" t="s">
        <v>320</v>
      </c>
      <c r="H26" s="15">
        <v>7354000</v>
      </c>
      <c r="I26" s="15">
        <v>1052.9410525000001</v>
      </c>
      <c r="J26" s="15">
        <f t="shared" si="0"/>
        <v>6984.2466323631152</v>
      </c>
      <c r="K26" s="15">
        <v>7178000</v>
      </c>
      <c r="L26" s="15">
        <v>1052.9410525000001</v>
      </c>
      <c r="M26" s="15">
        <f t="shared" si="1"/>
        <v>6817.0957746943768</v>
      </c>
      <c r="N26" s="15">
        <v>6719000</v>
      </c>
      <c r="O26" s="15">
        <v>1053.1778849999998</v>
      </c>
      <c r="P26" s="15">
        <f t="shared" si="2"/>
        <v>6379.7389744848288</v>
      </c>
      <c r="Q26" s="15">
        <f t="shared" si="3"/>
        <v>167.15085766873835</v>
      </c>
      <c r="R26" s="15">
        <f t="shared" si="4"/>
        <v>604.50765787828641</v>
      </c>
      <c r="S26" s="31" t="str">
        <f>IF(tbl_MoEq[[#This Row],[High-Need LEAs (50% of cumulative enrollment)]]="x", IF(tbl_MoEq[[#This Row],[FY22 - FY21]]&gt;=Statewide_Decrease_FY21toFY22, "Pass", "Fail"), "")</f>
        <v>Pass</v>
      </c>
      <c r="T26" s="31" t="str">
        <f>IF(tbl_MoEq[[#This Row],[Highest-Poverty LEAs (20% of cumulative enrollment)]]= "x", IF(tbl_MoEq[[#This Row],[FY22-FY19]]&gt;=Statewide_Decrease_F19toFY22, "Pass", "Fail"), "")</f>
        <v>Pass</v>
      </c>
    </row>
    <row r="27" spans="1:20" x14ac:dyDescent="0.25">
      <c r="A27" s="10">
        <v>4701770</v>
      </c>
      <c r="B27" s="11" t="s">
        <v>129</v>
      </c>
      <c r="C27" s="12">
        <v>0.25679862306368328</v>
      </c>
      <c r="D27" s="13">
        <v>2651.3546475000003</v>
      </c>
      <c r="E27" s="13">
        <f>SUM($D$2:D27)</f>
        <v>171784.54724775002</v>
      </c>
      <c r="F27" s="14" t="s">
        <v>320</v>
      </c>
      <c r="G27" s="14" t="s">
        <v>320</v>
      </c>
      <c r="H27" s="15">
        <v>17137000</v>
      </c>
      <c r="I27" s="15">
        <v>2651.3546475000003</v>
      </c>
      <c r="J27" s="15">
        <f t="shared" si="0"/>
        <v>6463.488396830925</v>
      </c>
      <c r="K27" s="15">
        <v>16493000</v>
      </c>
      <c r="L27" s="15">
        <v>2651.3546475000003</v>
      </c>
      <c r="M27" s="15">
        <f t="shared" si="1"/>
        <v>6220.5936936997405</v>
      </c>
      <c r="N27" s="15">
        <v>16621000</v>
      </c>
      <c r="O27" s="15">
        <v>2748.5179175000003</v>
      </c>
      <c r="P27" s="15">
        <f t="shared" si="2"/>
        <v>6047.2591043241755</v>
      </c>
      <c r="Q27" s="15">
        <f t="shared" si="3"/>
        <v>242.89470313118454</v>
      </c>
      <c r="R27" s="15">
        <f t="shared" si="4"/>
        <v>416.22929250674952</v>
      </c>
      <c r="S27" s="31" t="str">
        <f>IF(tbl_MoEq[[#This Row],[High-Need LEAs (50% of cumulative enrollment)]]="x", IF(tbl_MoEq[[#This Row],[FY22 - FY21]]&gt;=Statewide_Decrease_FY21toFY22, "Pass", "Fail"), "")</f>
        <v>Pass</v>
      </c>
      <c r="T27" s="31" t="str">
        <f>IF(tbl_MoEq[[#This Row],[Highest-Poverty LEAs (20% of cumulative enrollment)]]= "x", IF(tbl_MoEq[[#This Row],[FY22-FY19]]&gt;=Statewide_Decrease_F19toFY22, "Pass", "Fail"), "")</f>
        <v>Pass</v>
      </c>
    </row>
    <row r="28" spans="1:20" x14ac:dyDescent="0.25">
      <c r="A28" s="10">
        <v>4700510</v>
      </c>
      <c r="B28" s="11" t="s">
        <v>90</v>
      </c>
      <c r="C28" s="12">
        <v>0.25644527915315007</v>
      </c>
      <c r="D28" s="13">
        <v>4840.1585999999998</v>
      </c>
      <c r="E28" s="13">
        <f>SUM($D$2:D28)</f>
        <v>176624.70584775001</v>
      </c>
      <c r="F28" s="14" t="s">
        <v>320</v>
      </c>
      <c r="G28" s="14" t="s">
        <v>320</v>
      </c>
      <c r="H28" s="15">
        <v>30252000</v>
      </c>
      <c r="I28" s="15">
        <v>4840.1585999999998</v>
      </c>
      <c r="J28" s="15">
        <f t="shared" si="0"/>
        <v>6250.2084125921001</v>
      </c>
      <c r="K28" s="15">
        <v>29545000</v>
      </c>
      <c r="L28" s="15">
        <v>4840.1585999999998</v>
      </c>
      <c r="M28" s="15">
        <f t="shared" si="1"/>
        <v>6104.1388189221734</v>
      </c>
      <c r="N28" s="15">
        <v>29701000</v>
      </c>
      <c r="O28" s="15">
        <v>5043.1024775000005</v>
      </c>
      <c r="P28" s="15">
        <f t="shared" si="2"/>
        <v>5889.4301935192034</v>
      </c>
      <c r="Q28" s="15">
        <f t="shared" si="3"/>
        <v>146.06959366992669</v>
      </c>
      <c r="R28" s="15">
        <f t="shared" si="4"/>
        <v>360.77821907289672</v>
      </c>
      <c r="S28" s="31" t="str">
        <f>IF(tbl_MoEq[[#This Row],[High-Need LEAs (50% of cumulative enrollment)]]="x", IF(tbl_MoEq[[#This Row],[FY22 - FY21]]&gt;=Statewide_Decrease_FY21toFY22, "Pass", "Fail"), "")</f>
        <v>Pass</v>
      </c>
      <c r="T28" s="31" t="str">
        <f>IF(tbl_MoEq[[#This Row],[Highest-Poverty LEAs (20% of cumulative enrollment)]]= "x", IF(tbl_MoEq[[#This Row],[FY22-FY19]]&gt;=Statewide_Decrease_F19toFY22, "Pass", "Fail"), "")</f>
        <v>Pass</v>
      </c>
    </row>
    <row r="29" spans="1:20" x14ac:dyDescent="0.25">
      <c r="A29" s="10">
        <v>4701140</v>
      </c>
      <c r="B29" s="11" t="s">
        <v>110</v>
      </c>
      <c r="C29" s="12">
        <v>0.25423728813559321</v>
      </c>
      <c r="D29" s="13">
        <v>350.74527</v>
      </c>
      <c r="E29" s="13">
        <f>SUM($D$2:D29)</f>
        <v>176975.45111775002</v>
      </c>
      <c r="F29" s="14" t="s">
        <v>320</v>
      </c>
      <c r="G29" s="14" t="s">
        <v>320</v>
      </c>
      <c r="H29" s="15">
        <v>2065000</v>
      </c>
      <c r="I29" s="15">
        <v>350.74527</v>
      </c>
      <c r="J29" s="15">
        <f t="shared" si="0"/>
        <v>5887.4635714973429</v>
      </c>
      <c r="K29" s="15">
        <v>2010000</v>
      </c>
      <c r="L29" s="15">
        <v>350.74527</v>
      </c>
      <c r="M29" s="15">
        <f t="shared" si="1"/>
        <v>5730.6546143872447</v>
      </c>
      <c r="N29" s="15">
        <v>2003000</v>
      </c>
      <c r="O29" s="15">
        <v>367.256235</v>
      </c>
      <c r="P29" s="15">
        <f t="shared" si="2"/>
        <v>5453.9577796412359</v>
      </c>
      <c r="Q29" s="15">
        <f t="shared" si="3"/>
        <v>156.80895711009816</v>
      </c>
      <c r="R29" s="15">
        <f t="shared" si="4"/>
        <v>433.50579185610695</v>
      </c>
      <c r="S29" s="31" t="str">
        <f>IF(tbl_MoEq[[#This Row],[High-Need LEAs (50% of cumulative enrollment)]]="x", IF(tbl_MoEq[[#This Row],[FY22 - FY21]]&gt;=Statewide_Decrease_FY21toFY22, "Pass", "Fail"), "")</f>
        <v>Pass</v>
      </c>
      <c r="T29" s="31" t="str">
        <f>IF(tbl_MoEq[[#This Row],[Highest-Poverty LEAs (20% of cumulative enrollment)]]= "x", IF(tbl_MoEq[[#This Row],[FY22-FY19]]&gt;=Statewide_Decrease_F19toFY22, "Pass", "Fail"), "")</f>
        <v>Pass</v>
      </c>
    </row>
    <row r="30" spans="1:20" x14ac:dyDescent="0.25">
      <c r="A30" s="10">
        <v>4703090</v>
      </c>
      <c r="B30" s="11" t="s">
        <v>170</v>
      </c>
      <c r="C30" s="12">
        <v>0.25329280648429586</v>
      </c>
      <c r="D30" s="13">
        <v>2705.9319224999999</v>
      </c>
      <c r="E30" s="13">
        <f>SUM($D$2:D30)</f>
        <v>179681.38304025002</v>
      </c>
      <c r="F30" s="14" t="s">
        <v>320</v>
      </c>
      <c r="G30" s="14" t="s">
        <v>320</v>
      </c>
      <c r="H30" s="15">
        <v>18875000</v>
      </c>
      <c r="I30" s="15">
        <v>2705.9319224999999</v>
      </c>
      <c r="J30" s="15">
        <f t="shared" si="0"/>
        <v>6975.4156943318294</v>
      </c>
      <c r="K30" s="15">
        <v>18394000</v>
      </c>
      <c r="L30" s="15">
        <v>2705.9319224999999</v>
      </c>
      <c r="M30" s="15">
        <f t="shared" si="1"/>
        <v>6797.658081141175</v>
      </c>
      <c r="N30" s="15">
        <v>19278000</v>
      </c>
      <c r="O30" s="15">
        <v>2855.3073874999995</v>
      </c>
      <c r="P30" s="15">
        <f t="shared" si="2"/>
        <v>6751.6373488877134</v>
      </c>
      <c r="Q30" s="15">
        <f t="shared" si="3"/>
        <v>177.75761319065441</v>
      </c>
      <c r="R30" s="15">
        <f t="shared" si="4"/>
        <v>223.77834544411598</v>
      </c>
      <c r="S30" s="31" t="str">
        <f>IF(tbl_MoEq[[#This Row],[High-Need LEAs (50% of cumulative enrollment)]]="x", IF(tbl_MoEq[[#This Row],[FY22 - FY21]]&gt;=Statewide_Decrease_FY21toFY22, "Pass", "Fail"), "")</f>
        <v>Pass</v>
      </c>
      <c r="T30" s="31" t="str">
        <f>IF(tbl_MoEq[[#This Row],[Highest-Poverty LEAs (20% of cumulative enrollment)]]= "x", IF(tbl_MoEq[[#This Row],[FY22-FY19]]&gt;=Statewide_Decrease_F19toFY22, "Pass", "Fail"), "")</f>
        <v>Pass</v>
      </c>
    </row>
    <row r="31" spans="1:20" x14ac:dyDescent="0.25">
      <c r="A31" s="10">
        <v>4700930</v>
      </c>
      <c r="B31" s="11" t="s">
        <v>103</v>
      </c>
      <c r="C31" s="12">
        <v>0.2532133676092545</v>
      </c>
      <c r="D31" s="13">
        <v>813.48450000000003</v>
      </c>
      <c r="E31" s="13">
        <f>SUM($D$2:D31)</f>
        <v>180494.86754025001</v>
      </c>
      <c r="F31" s="14" t="s">
        <v>320</v>
      </c>
      <c r="G31" s="14" t="s">
        <v>320</v>
      </c>
      <c r="H31" s="15">
        <v>5056000</v>
      </c>
      <c r="I31" s="15">
        <v>813.48450000000003</v>
      </c>
      <c r="J31" s="15">
        <f t="shared" si="0"/>
        <v>6215.2382743617118</v>
      </c>
      <c r="K31" s="15">
        <v>4923000</v>
      </c>
      <c r="L31" s="15">
        <v>813.48450000000003</v>
      </c>
      <c r="M31" s="15">
        <f t="shared" si="1"/>
        <v>6051.7440713375609</v>
      </c>
      <c r="N31" s="15">
        <v>4838000</v>
      </c>
      <c r="O31" s="15">
        <v>835.25999999999988</v>
      </c>
      <c r="P31" s="15">
        <f t="shared" si="2"/>
        <v>5792.2084141464939</v>
      </c>
      <c r="Q31" s="15">
        <f t="shared" si="3"/>
        <v>163.49420302415092</v>
      </c>
      <c r="R31" s="15">
        <f t="shared" si="4"/>
        <v>423.02986021521792</v>
      </c>
      <c r="S31" s="31" t="str">
        <f>IF(tbl_MoEq[[#This Row],[High-Need LEAs (50% of cumulative enrollment)]]="x", IF(tbl_MoEq[[#This Row],[FY22 - FY21]]&gt;=Statewide_Decrease_FY21toFY22, "Pass", "Fail"), "")</f>
        <v>Pass</v>
      </c>
      <c r="T31" s="31" t="str">
        <f>IF(tbl_MoEq[[#This Row],[Highest-Poverty LEAs (20% of cumulative enrollment)]]= "x", IF(tbl_MoEq[[#This Row],[FY22-FY19]]&gt;=Statewide_Decrease_F19toFY22, "Pass", "Fail"), "")</f>
        <v>Pass</v>
      </c>
    </row>
    <row r="32" spans="1:20" x14ac:dyDescent="0.25">
      <c r="A32" s="10"/>
      <c r="B32" s="11" t="s">
        <v>661</v>
      </c>
      <c r="C32" s="12">
        <v>0.25278523314088402</v>
      </c>
      <c r="D32" s="13">
        <v>154</v>
      </c>
      <c r="E32" s="13">
        <f>SUM($D$2:D32)</f>
        <v>180648.86754025001</v>
      </c>
      <c r="F32" s="14" t="s">
        <v>320</v>
      </c>
      <c r="G32" s="14" t="s">
        <v>320</v>
      </c>
      <c r="H32" s="15">
        <v>19236300</v>
      </c>
      <c r="I32" s="37">
        <v>147</v>
      </c>
      <c r="J32" s="15">
        <f t="shared" si="0"/>
        <v>130859.18367346939</v>
      </c>
      <c r="K32" s="15">
        <v>18250200</v>
      </c>
      <c r="L32" s="37">
        <v>147</v>
      </c>
      <c r="M32" s="15">
        <f t="shared" si="1"/>
        <v>124151.02040816327</v>
      </c>
      <c r="N32" s="15">
        <v>17646500</v>
      </c>
      <c r="O32" s="15">
        <v>154</v>
      </c>
      <c r="P32" s="15">
        <f t="shared" si="2"/>
        <v>114587.66233766233</v>
      </c>
      <c r="Q32" s="15">
        <f t="shared" si="3"/>
        <v>6708.1632653061242</v>
      </c>
      <c r="R32" s="15">
        <f t="shared" si="4"/>
        <v>16271.521335807061</v>
      </c>
      <c r="S32" s="35" t="str">
        <f>IF(tbl_MoEq[[#This Row],[High-Need LEAs (50% of cumulative enrollment)]]="x", IF(tbl_MoEq[[#This Row],[FY22 - FY21]]&gt;=Statewide_Decrease_FY21toFY22, "Pass", "Fail"), "")</f>
        <v>Pass</v>
      </c>
      <c r="T32" s="35" t="str">
        <f>IF(tbl_MoEq[[#This Row],[Highest-Poverty LEAs (20% of cumulative enrollment)]]= "x", IF(tbl_MoEq[[#This Row],[FY22-FY19]]&gt;=Statewide_Decrease_F19toFY22, "Pass", "Fail"), "")</f>
        <v>Pass</v>
      </c>
    </row>
    <row r="33" spans="1:20" x14ac:dyDescent="0.25">
      <c r="A33" s="10">
        <v>4704260</v>
      </c>
      <c r="B33" s="11" t="s">
        <v>204</v>
      </c>
      <c r="C33" s="12">
        <v>0.25267127592708988</v>
      </c>
      <c r="D33" s="13">
        <v>1530.96433</v>
      </c>
      <c r="E33" s="13">
        <f>SUM($D$2:D33)</f>
        <v>182179.83187025</v>
      </c>
      <c r="F33" s="14" t="s">
        <v>320</v>
      </c>
      <c r="G33" s="14" t="s">
        <v>320</v>
      </c>
      <c r="H33" s="15">
        <v>8925000</v>
      </c>
      <c r="I33" s="15">
        <v>1530.96433</v>
      </c>
      <c r="J33" s="15">
        <f t="shared" si="0"/>
        <v>5829.6590097562885</v>
      </c>
      <c r="K33" s="15">
        <v>8698000</v>
      </c>
      <c r="L33" s="15">
        <v>1530.96433</v>
      </c>
      <c r="M33" s="15">
        <f t="shared" si="1"/>
        <v>5681.3864500683694</v>
      </c>
      <c r="N33" s="15">
        <v>8535000</v>
      </c>
      <c r="O33" s="15">
        <v>1600.9049050000001</v>
      </c>
      <c r="P33" s="15">
        <f t="shared" si="2"/>
        <v>5331.3597661817394</v>
      </c>
      <c r="Q33" s="15">
        <f t="shared" si="3"/>
        <v>148.27255968791906</v>
      </c>
      <c r="R33" s="15">
        <f t="shared" si="4"/>
        <v>498.29924357454911</v>
      </c>
      <c r="S33" s="31" t="str">
        <f>IF(tbl_MoEq[[#This Row],[High-Need LEAs (50% of cumulative enrollment)]]="x", IF(tbl_MoEq[[#This Row],[FY22 - FY21]]&gt;=Statewide_Decrease_FY21toFY22, "Pass", "Fail"), "")</f>
        <v>Pass</v>
      </c>
      <c r="T33" s="31" t="str">
        <f>IF(tbl_MoEq[[#This Row],[Highest-Poverty LEAs (20% of cumulative enrollment)]]= "x", IF(tbl_MoEq[[#This Row],[FY22-FY19]]&gt;=Statewide_Decrease_F19toFY22, "Pass", "Fail"), "")</f>
        <v>Pass</v>
      </c>
    </row>
    <row r="34" spans="1:20" x14ac:dyDescent="0.25">
      <c r="A34" s="10">
        <v>4701230</v>
      </c>
      <c r="B34" s="11" t="s">
        <v>113</v>
      </c>
      <c r="C34" s="12">
        <v>0.25251076040172166</v>
      </c>
      <c r="D34" s="13">
        <v>2085.1012499999997</v>
      </c>
      <c r="E34" s="13">
        <f>SUM($D$2:D34)</f>
        <v>184264.93312025</v>
      </c>
      <c r="F34" s="14" t="s">
        <v>320</v>
      </c>
      <c r="G34" s="14" t="s">
        <v>320</v>
      </c>
      <c r="H34" s="15">
        <v>13018000</v>
      </c>
      <c r="I34" s="15">
        <v>2085.1012499999997</v>
      </c>
      <c r="J34" s="15">
        <f t="shared" ref="J34:J65" si="5">H34/I34</f>
        <v>6243.3419000636068</v>
      </c>
      <c r="K34" s="15">
        <v>12706000</v>
      </c>
      <c r="L34" s="15">
        <v>2085.1012499999997</v>
      </c>
      <c r="M34" s="15">
        <f t="shared" ref="M34:M65" si="6">K34/L34</f>
        <v>6093.7088786455824</v>
      </c>
      <c r="N34" s="15">
        <v>12246000</v>
      </c>
      <c r="O34" s="15">
        <v>2062.7887500000002</v>
      </c>
      <c r="P34" s="15">
        <f t="shared" ref="P34:P65" si="7">N34/O34</f>
        <v>5936.6234181760001</v>
      </c>
      <c r="Q34" s="15">
        <f t="shared" ref="Q34:Q65" si="8">J34-M34</f>
        <v>149.63302141802433</v>
      </c>
      <c r="R34" s="15">
        <f t="shared" ref="R34:R65" si="9">J34-P34</f>
        <v>306.71848188760669</v>
      </c>
      <c r="S34" s="31" t="str">
        <f>IF(tbl_MoEq[[#This Row],[High-Need LEAs (50% of cumulative enrollment)]]="x", IF(tbl_MoEq[[#This Row],[FY22 - FY21]]&gt;=Statewide_Decrease_FY21toFY22, "Pass", "Fail"), "")</f>
        <v>Pass</v>
      </c>
      <c r="T34" s="31" t="str">
        <f>IF(tbl_MoEq[[#This Row],[Highest-Poverty LEAs (20% of cumulative enrollment)]]= "x", IF(tbl_MoEq[[#This Row],[FY22-FY19]]&gt;=Statewide_Decrease_F19toFY22, "Pass", "Fail"), "")</f>
        <v>Pass</v>
      </c>
    </row>
    <row r="35" spans="1:20" x14ac:dyDescent="0.25">
      <c r="A35" s="10"/>
      <c r="B35" s="11" t="s">
        <v>675</v>
      </c>
      <c r="C35" s="12">
        <v>0.24954440161749342</v>
      </c>
      <c r="D35" s="13">
        <v>42</v>
      </c>
      <c r="E35" s="13">
        <f>SUM($D$2:D35)</f>
        <v>184306.93312025</v>
      </c>
      <c r="F35" s="14" t="s">
        <v>320</v>
      </c>
      <c r="G35" s="14" t="s">
        <v>320</v>
      </c>
      <c r="H35" s="15">
        <v>3171100</v>
      </c>
      <c r="I35" s="37">
        <v>41</v>
      </c>
      <c r="J35" s="15">
        <f t="shared" si="5"/>
        <v>77343.902439024387</v>
      </c>
      <c r="K35" s="15">
        <v>3053300</v>
      </c>
      <c r="L35" s="37">
        <v>41</v>
      </c>
      <c r="M35" s="15">
        <f t="shared" si="6"/>
        <v>74470.731707317071</v>
      </c>
      <c r="N35" s="15">
        <v>3033000</v>
      </c>
      <c r="O35" s="15">
        <v>42</v>
      </c>
      <c r="P35" s="15">
        <f t="shared" si="7"/>
        <v>72214.28571428571</v>
      </c>
      <c r="Q35" s="15">
        <f t="shared" si="8"/>
        <v>2873.170731707316</v>
      </c>
      <c r="R35" s="15">
        <f t="shared" si="9"/>
        <v>5129.6167247386766</v>
      </c>
      <c r="S35" s="35" t="str">
        <f>IF(tbl_MoEq[[#This Row],[High-Need LEAs (50% of cumulative enrollment)]]="x", IF(tbl_MoEq[[#This Row],[FY22 - FY21]]&gt;=Statewide_Decrease_FY21toFY22, "Pass", "Fail"), "")</f>
        <v>Pass</v>
      </c>
      <c r="T35" s="35" t="str">
        <f>IF(tbl_MoEq[[#This Row],[Highest-Poverty LEAs (20% of cumulative enrollment)]]= "x", IF(tbl_MoEq[[#This Row],[FY22-FY19]]&gt;=Statewide_Decrease_F19toFY22, "Pass", "Fail"), "")</f>
        <v>Pass</v>
      </c>
    </row>
    <row r="36" spans="1:20" x14ac:dyDescent="0.25">
      <c r="A36" s="10">
        <v>4700240</v>
      </c>
      <c r="B36" s="11" t="s">
        <v>82</v>
      </c>
      <c r="C36" s="12">
        <v>0.24873949579831933</v>
      </c>
      <c r="D36" s="13">
        <v>2073.868015</v>
      </c>
      <c r="E36" s="13">
        <f>SUM($D$2:D36)</f>
        <v>186380.80113525002</v>
      </c>
      <c r="F36" s="14" t="s">
        <v>320</v>
      </c>
      <c r="G36" s="14" t="s">
        <v>320</v>
      </c>
      <c r="H36" s="15">
        <v>12977000</v>
      </c>
      <c r="I36" s="15">
        <v>2073.868015</v>
      </c>
      <c r="J36" s="15">
        <f t="shared" si="5"/>
        <v>6257.3895282337917</v>
      </c>
      <c r="K36" s="15">
        <v>12665000</v>
      </c>
      <c r="L36" s="15">
        <v>2073.868015</v>
      </c>
      <c r="M36" s="15">
        <f t="shared" si="6"/>
        <v>6106.9460102551411</v>
      </c>
      <c r="N36" s="15">
        <v>12480000</v>
      </c>
      <c r="O36" s="15">
        <v>2121.2241825000001</v>
      </c>
      <c r="P36" s="15">
        <f t="shared" si="7"/>
        <v>5883.3951182338078</v>
      </c>
      <c r="Q36" s="15">
        <f t="shared" si="8"/>
        <v>150.44351797865056</v>
      </c>
      <c r="R36" s="15">
        <f t="shared" si="9"/>
        <v>373.99440999998387</v>
      </c>
      <c r="S36" s="31" t="str">
        <f>IF(tbl_MoEq[[#This Row],[High-Need LEAs (50% of cumulative enrollment)]]="x", IF(tbl_MoEq[[#This Row],[FY22 - FY21]]&gt;=Statewide_Decrease_FY21toFY22, "Pass", "Fail"), "")</f>
        <v>Pass</v>
      </c>
      <c r="T36" s="31" t="str">
        <f>IF(tbl_MoEq[[#This Row],[Highest-Poverty LEAs (20% of cumulative enrollment)]]= "x", IF(tbl_MoEq[[#This Row],[FY22-FY19]]&gt;=Statewide_Decrease_F19toFY22, "Pass", "Fail"), "")</f>
        <v>Pass</v>
      </c>
    </row>
    <row r="37" spans="1:20" x14ac:dyDescent="0.25">
      <c r="A37" s="10">
        <v>4701890</v>
      </c>
      <c r="B37" s="11" t="s">
        <v>133</v>
      </c>
      <c r="C37" s="12">
        <v>0.24757281553398058</v>
      </c>
      <c r="D37" s="13">
        <v>610.32000000000005</v>
      </c>
      <c r="E37" s="13">
        <f>SUM($D$2:D37)</f>
        <v>186991.12113525002</v>
      </c>
      <c r="F37" s="14" t="s">
        <v>320</v>
      </c>
      <c r="G37" s="14" t="s">
        <v>320</v>
      </c>
      <c r="H37" s="15">
        <v>4116000</v>
      </c>
      <c r="I37" s="15">
        <v>610.31736999999998</v>
      </c>
      <c r="J37" s="15">
        <f t="shared" si="5"/>
        <v>6744.0322073743373</v>
      </c>
      <c r="K37" s="15">
        <v>4011000</v>
      </c>
      <c r="L37" s="15">
        <v>610.31736999999998</v>
      </c>
      <c r="M37" s="15">
        <f t="shared" si="6"/>
        <v>6571.9905694311146</v>
      </c>
      <c r="N37" s="15">
        <v>3913000</v>
      </c>
      <c r="O37" s="15">
        <v>619.80449749999991</v>
      </c>
      <c r="P37" s="15">
        <f t="shared" si="7"/>
        <v>6313.2810681161609</v>
      </c>
      <c r="Q37" s="15">
        <f t="shared" si="8"/>
        <v>172.04163794322267</v>
      </c>
      <c r="R37" s="15">
        <f t="shared" si="9"/>
        <v>430.75113925817641</v>
      </c>
      <c r="S37" s="31" t="str">
        <f>IF(tbl_MoEq[[#This Row],[High-Need LEAs (50% of cumulative enrollment)]]="x", IF(tbl_MoEq[[#This Row],[FY22 - FY21]]&gt;=Statewide_Decrease_FY21toFY22, "Pass", "Fail"), "")</f>
        <v>Pass</v>
      </c>
      <c r="T37" s="31" t="str">
        <f>IF(tbl_MoEq[[#This Row],[Highest-Poverty LEAs (20% of cumulative enrollment)]]= "x", IF(tbl_MoEq[[#This Row],[FY22-FY19]]&gt;=Statewide_Decrease_F19toFY22, "Pass", "Fail"), "")</f>
        <v>Pass</v>
      </c>
    </row>
    <row r="38" spans="1:20" x14ac:dyDescent="0.25">
      <c r="A38" s="10">
        <v>4703390</v>
      </c>
      <c r="B38" s="11" t="s">
        <v>178</v>
      </c>
      <c r="C38" s="12">
        <v>0.24705882352941178</v>
      </c>
      <c r="D38" s="13">
        <v>1002.2129175</v>
      </c>
      <c r="E38" s="13">
        <f>SUM($D$2:D38)</f>
        <v>187993.33405275003</v>
      </c>
      <c r="F38" s="14" t="s">
        <v>320</v>
      </c>
      <c r="G38" s="14" t="s">
        <v>320</v>
      </c>
      <c r="H38" s="15">
        <v>6949000</v>
      </c>
      <c r="I38" s="15">
        <v>1002.2129175</v>
      </c>
      <c r="J38" s="15">
        <f t="shared" si="5"/>
        <v>6933.6563904346203</v>
      </c>
      <c r="K38" s="15">
        <v>6775000</v>
      </c>
      <c r="L38" s="15">
        <v>1002.2129175</v>
      </c>
      <c r="M38" s="15">
        <f t="shared" si="6"/>
        <v>6760.0405878823649</v>
      </c>
      <c r="N38" s="15">
        <v>6362000</v>
      </c>
      <c r="O38" s="15">
        <v>1001.664395</v>
      </c>
      <c r="P38" s="15">
        <f t="shared" si="7"/>
        <v>6351.4287138058853</v>
      </c>
      <c r="Q38" s="15">
        <f t="shared" si="8"/>
        <v>173.61580255225545</v>
      </c>
      <c r="R38" s="15">
        <f t="shared" si="9"/>
        <v>582.22767662873503</v>
      </c>
      <c r="S38" s="31" t="str">
        <f>IF(tbl_MoEq[[#This Row],[High-Need LEAs (50% of cumulative enrollment)]]="x", IF(tbl_MoEq[[#This Row],[FY22 - FY21]]&gt;=Statewide_Decrease_FY21toFY22, "Pass", "Fail"), "")</f>
        <v>Pass</v>
      </c>
      <c r="T38" s="31" t="str">
        <f>IF(tbl_MoEq[[#This Row],[Highest-Poverty LEAs (20% of cumulative enrollment)]]= "x", IF(tbl_MoEq[[#This Row],[FY22-FY19]]&gt;=Statewide_Decrease_F19toFY22, "Pass", "Fail"), "")</f>
        <v>Pass</v>
      </c>
    </row>
    <row r="39" spans="1:20" x14ac:dyDescent="0.25">
      <c r="A39" s="10">
        <v>4701530</v>
      </c>
      <c r="B39" s="11" t="s">
        <v>122</v>
      </c>
      <c r="C39" s="12">
        <v>0.24558050645007168</v>
      </c>
      <c r="D39" s="13">
        <v>1782.6232749999999</v>
      </c>
      <c r="E39" s="13">
        <f>SUM($D$2:D39)</f>
        <v>189775.95732775002</v>
      </c>
      <c r="F39" s="14" t="s">
        <v>320</v>
      </c>
      <c r="G39" s="14" t="s">
        <v>320</v>
      </c>
      <c r="H39" s="15">
        <v>12647000</v>
      </c>
      <c r="I39" s="15">
        <v>1782.6232749999999</v>
      </c>
      <c r="J39" s="15">
        <f t="shared" si="5"/>
        <v>7094.6005122703227</v>
      </c>
      <c r="K39" s="15">
        <v>12366000</v>
      </c>
      <c r="L39" s="15">
        <v>1782.6232749999999</v>
      </c>
      <c r="M39" s="15">
        <f t="shared" si="6"/>
        <v>6936.9676551541716</v>
      </c>
      <c r="N39" s="15">
        <v>13109000</v>
      </c>
      <c r="O39" s="15">
        <v>1962.6339300000002</v>
      </c>
      <c r="P39" s="15">
        <f t="shared" si="7"/>
        <v>6679.289397590308</v>
      </c>
      <c r="Q39" s="15">
        <f t="shared" si="8"/>
        <v>157.63285711615117</v>
      </c>
      <c r="R39" s="15">
        <f t="shared" si="9"/>
        <v>415.31111468001473</v>
      </c>
      <c r="S39" s="31" t="str">
        <f>IF(tbl_MoEq[[#This Row],[High-Need LEAs (50% of cumulative enrollment)]]="x", IF(tbl_MoEq[[#This Row],[FY22 - FY21]]&gt;=Statewide_Decrease_FY21toFY22, "Pass", "Fail"), "")</f>
        <v>Pass</v>
      </c>
      <c r="T39" s="31" t="str">
        <f>IF(tbl_MoEq[[#This Row],[Highest-Poverty LEAs (20% of cumulative enrollment)]]= "x", IF(tbl_MoEq[[#This Row],[FY22-FY19]]&gt;=Statewide_Decrease_F19toFY22, "Pass", "Fail"), "")</f>
        <v>Pass</v>
      </c>
    </row>
    <row r="40" spans="1:20" x14ac:dyDescent="0.25">
      <c r="A40" s="10">
        <v>4701830</v>
      </c>
      <c r="B40" s="11" t="s">
        <v>131</v>
      </c>
      <c r="C40" s="12">
        <v>0.24547174912138417</v>
      </c>
      <c r="D40" s="13">
        <v>2918.5024075000001</v>
      </c>
      <c r="E40" s="13">
        <f>SUM($D$2:D40)</f>
        <v>192694.45973525001</v>
      </c>
      <c r="F40" s="14" t="s">
        <v>320</v>
      </c>
      <c r="G40" s="14" t="s">
        <v>320</v>
      </c>
      <c r="H40" s="15">
        <v>17316000</v>
      </c>
      <c r="I40" s="15">
        <v>2918.5024075000001</v>
      </c>
      <c r="J40" s="15">
        <f t="shared" si="5"/>
        <v>5933.1799608940355</v>
      </c>
      <c r="K40" s="15">
        <v>16398000</v>
      </c>
      <c r="L40" s="15">
        <v>2918.5024075000001</v>
      </c>
      <c r="M40" s="15">
        <f t="shared" si="6"/>
        <v>5618.6350773123349</v>
      </c>
      <c r="N40" s="15">
        <v>15780000</v>
      </c>
      <c r="O40" s="15">
        <v>2899.8112499999997</v>
      </c>
      <c r="P40" s="15">
        <f t="shared" si="7"/>
        <v>5441.7334921367728</v>
      </c>
      <c r="Q40" s="15">
        <f t="shared" si="8"/>
        <v>314.54488358170056</v>
      </c>
      <c r="R40" s="15">
        <f t="shared" si="9"/>
        <v>491.44646875726266</v>
      </c>
      <c r="S40" s="31" t="str">
        <f>IF(tbl_MoEq[[#This Row],[High-Need LEAs (50% of cumulative enrollment)]]="x", IF(tbl_MoEq[[#This Row],[FY22 - FY21]]&gt;=Statewide_Decrease_FY21toFY22, "Pass", "Fail"), "")</f>
        <v>Pass</v>
      </c>
      <c r="T40" s="31" t="str">
        <f>IF(tbl_MoEq[[#This Row],[Highest-Poverty LEAs (20% of cumulative enrollment)]]= "x", IF(tbl_MoEq[[#This Row],[FY22-FY19]]&gt;=Statewide_Decrease_F19toFY22, "Pass", "Fail"), "")</f>
        <v>Pass</v>
      </c>
    </row>
    <row r="41" spans="1:20" x14ac:dyDescent="0.25">
      <c r="A41" s="10">
        <v>4701680</v>
      </c>
      <c r="B41" s="11" t="s">
        <v>127</v>
      </c>
      <c r="C41" s="12">
        <v>0.24397666751204666</v>
      </c>
      <c r="D41" s="13">
        <v>3387.4187349999997</v>
      </c>
      <c r="E41" s="13">
        <f>SUM($D$2:D41)</f>
        <v>196081.87847025003</v>
      </c>
      <c r="F41" s="14" t="s">
        <v>320</v>
      </c>
      <c r="G41" s="14" t="s">
        <v>320</v>
      </c>
      <c r="H41" s="15">
        <v>17036000</v>
      </c>
      <c r="I41" s="15">
        <v>3387.4187349999997</v>
      </c>
      <c r="J41" s="15">
        <f t="shared" si="5"/>
        <v>5029.1981395680632</v>
      </c>
      <c r="K41" s="15">
        <v>16627000</v>
      </c>
      <c r="L41" s="15">
        <v>3387.4187349999997</v>
      </c>
      <c r="M41" s="15">
        <f t="shared" si="6"/>
        <v>4908.4572356538029</v>
      </c>
      <c r="N41" s="15">
        <v>15773000</v>
      </c>
      <c r="O41" s="15">
        <v>3430.5141024999994</v>
      </c>
      <c r="P41" s="15">
        <f t="shared" si="7"/>
        <v>4597.8531289247203</v>
      </c>
      <c r="Q41" s="15">
        <f t="shared" si="8"/>
        <v>120.74090391426034</v>
      </c>
      <c r="R41" s="15">
        <f t="shared" si="9"/>
        <v>431.3450106433429</v>
      </c>
      <c r="S41" s="31" t="str">
        <f>IF(tbl_MoEq[[#This Row],[High-Need LEAs (50% of cumulative enrollment)]]="x", IF(tbl_MoEq[[#This Row],[FY22 - FY21]]&gt;=Statewide_Decrease_FY21toFY22, "Pass", "Fail"), "")</f>
        <v>Pass</v>
      </c>
      <c r="T41" s="31" t="str">
        <f>IF(tbl_MoEq[[#This Row],[Highest-Poverty LEAs (20% of cumulative enrollment)]]= "x", IF(tbl_MoEq[[#This Row],[FY22-FY19]]&gt;=Statewide_Decrease_F19toFY22, "Pass", "Fail"), "")</f>
        <v>Pass</v>
      </c>
    </row>
    <row r="42" spans="1:20" x14ac:dyDescent="0.25">
      <c r="A42" s="10">
        <v>4701740</v>
      </c>
      <c r="B42" s="11" t="s">
        <v>128</v>
      </c>
      <c r="C42" s="12">
        <v>0.24300676123558265</v>
      </c>
      <c r="D42" s="13">
        <v>6348.8964099999994</v>
      </c>
      <c r="E42" s="13">
        <f>SUM($D$2:D42)</f>
        <v>202430.77488025001</v>
      </c>
      <c r="F42" s="14" t="s">
        <v>320</v>
      </c>
      <c r="G42" s="19"/>
      <c r="H42" s="15">
        <v>38272000</v>
      </c>
      <c r="I42" s="15">
        <v>6348.8964099999994</v>
      </c>
      <c r="J42" s="15">
        <f t="shared" si="5"/>
        <v>6028.1342659361489</v>
      </c>
      <c r="K42" s="15">
        <v>37395000</v>
      </c>
      <c r="L42" s="15">
        <v>6348.8964099999994</v>
      </c>
      <c r="M42" s="15">
        <f t="shared" si="6"/>
        <v>5890.0000228543659</v>
      </c>
      <c r="N42" s="15">
        <v>37033000</v>
      </c>
      <c r="O42" s="15">
        <v>6554.4431324999996</v>
      </c>
      <c r="P42" s="15">
        <f t="shared" si="7"/>
        <v>5650.060463012187</v>
      </c>
      <c r="Q42" s="15">
        <f t="shared" si="8"/>
        <v>138.1342430817831</v>
      </c>
      <c r="R42" s="15">
        <f t="shared" si="9"/>
        <v>378.07380292396192</v>
      </c>
      <c r="S42" s="31" t="str">
        <f>IF(tbl_MoEq[[#This Row],[High-Need LEAs (50% of cumulative enrollment)]]="x", IF(tbl_MoEq[[#This Row],[FY22 - FY21]]&gt;=Statewide_Decrease_FY21toFY22, "Pass", "Fail"), "")</f>
        <v>Pass</v>
      </c>
      <c r="T42" s="31" t="str">
        <f>IF(tbl_MoEq[[#This Row],[Highest-Poverty LEAs (20% of cumulative enrollment)]]= "x", IF(tbl_MoEq[[#This Row],[FY22-FY19]]&gt;=Statewide_Decrease_F19toFY22, "Pass", "Fail"), "")</f>
        <v/>
      </c>
    </row>
    <row r="43" spans="1:20" x14ac:dyDescent="0.25">
      <c r="A43" s="10">
        <v>4700360</v>
      </c>
      <c r="B43" s="11" t="s">
        <v>87</v>
      </c>
      <c r="C43" s="12">
        <v>0.24145186743819042</v>
      </c>
      <c r="D43" s="13">
        <v>3900.6742699999995</v>
      </c>
      <c r="E43" s="13">
        <f>SUM($D$2:D43)</f>
        <v>206331.44915025</v>
      </c>
      <c r="F43" s="14" t="s">
        <v>320</v>
      </c>
      <c r="G43" s="19"/>
      <c r="H43" s="15">
        <v>17344000</v>
      </c>
      <c r="I43" s="15">
        <v>3900.6742699999995</v>
      </c>
      <c r="J43" s="15">
        <f t="shared" si="5"/>
        <v>4446.4107483653079</v>
      </c>
      <c r="K43" s="15">
        <v>16902000</v>
      </c>
      <c r="L43" s="15">
        <v>3900.6742699999995</v>
      </c>
      <c r="M43" s="15">
        <f t="shared" si="6"/>
        <v>4333.0970058158691</v>
      </c>
      <c r="N43" s="15">
        <v>16492000</v>
      </c>
      <c r="O43" s="15">
        <v>3985.7308324999999</v>
      </c>
      <c r="P43" s="15">
        <f t="shared" si="7"/>
        <v>4137.7605997682485</v>
      </c>
      <c r="Q43" s="15">
        <f t="shared" si="8"/>
        <v>113.31374254943876</v>
      </c>
      <c r="R43" s="15">
        <f t="shared" si="9"/>
        <v>308.65014859705934</v>
      </c>
      <c r="S43" s="31" t="str">
        <f>IF(tbl_MoEq[[#This Row],[High-Need LEAs (50% of cumulative enrollment)]]="x", IF(tbl_MoEq[[#This Row],[FY22 - FY21]]&gt;=Statewide_Decrease_FY21toFY22, "Pass", "Fail"), "")</f>
        <v>Pass</v>
      </c>
      <c r="T43" s="31" t="str">
        <f>IF(tbl_MoEq[[#This Row],[Highest-Poverty LEAs (20% of cumulative enrollment)]]= "x", IF(tbl_MoEq[[#This Row],[FY22-FY19]]&gt;=Statewide_Decrease_F19toFY22, "Pass", "Fail"), "")</f>
        <v/>
      </c>
    </row>
    <row r="44" spans="1:20" x14ac:dyDescent="0.25">
      <c r="A44" s="10">
        <v>4702010</v>
      </c>
      <c r="B44" s="11" t="s">
        <v>137</v>
      </c>
      <c r="C44" s="12">
        <v>0.23976109215017063</v>
      </c>
      <c r="D44" s="13">
        <v>1273.0190500000001</v>
      </c>
      <c r="E44" s="13">
        <f>SUM($D$2:D44)</f>
        <v>207604.46820025</v>
      </c>
      <c r="F44" s="14" t="s">
        <v>320</v>
      </c>
      <c r="G44" s="19"/>
      <c r="H44" s="15">
        <v>7724000</v>
      </c>
      <c r="I44" s="15">
        <v>1273.0190500000001</v>
      </c>
      <c r="J44" s="15">
        <f t="shared" si="5"/>
        <v>6067.4661545716845</v>
      </c>
      <c r="K44" s="15">
        <v>7539000</v>
      </c>
      <c r="L44" s="15">
        <v>1273.0190500000001</v>
      </c>
      <c r="M44" s="15">
        <f t="shared" si="6"/>
        <v>5922.1423277208614</v>
      </c>
      <c r="N44" s="15">
        <v>7239000</v>
      </c>
      <c r="O44" s="15">
        <v>1236.1487500000001</v>
      </c>
      <c r="P44" s="15">
        <f t="shared" si="7"/>
        <v>5856.0913482297337</v>
      </c>
      <c r="Q44" s="15">
        <f t="shared" si="8"/>
        <v>145.32382685082302</v>
      </c>
      <c r="R44" s="15">
        <f t="shared" si="9"/>
        <v>211.37480634195072</v>
      </c>
      <c r="S44" s="31" t="str">
        <f>IF(tbl_MoEq[[#This Row],[High-Need LEAs (50% of cumulative enrollment)]]="x", IF(tbl_MoEq[[#This Row],[FY22 - FY21]]&gt;=Statewide_Decrease_FY21toFY22, "Pass", "Fail"), "")</f>
        <v>Pass</v>
      </c>
      <c r="T44" s="31" t="str">
        <f>IF(tbl_MoEq[[#This Row],[Highest-Poverty LEAs (20% of cumulative enrollment)]]= "x", IF(tbl_MoEq[[#This Row],[FY22-FY19]]&gt;=Statewide_Decrease_F19toFY22, "Pass", "Fail"), "")</f>
        <v/>
      </c>
    </row>
    <row r="45" spans="1:20" x14ac:dyDescent="0.25">
      <c r="A45" s="10">
        <v>4704320</v>
      </c>
      <c r="B45" s="11" t="s">
        <v>206</v>
      </c>
      <c r="C45" s="12">
        <v>0.23965936739659369</v>
      </c>
      <c r="D45" s="13">
        <v>731.99951499999997</v>
      </c>
      <c r="E45" s="13">
        <f>SUM($D$2:D45)</f>
        <v>208336.46771525001</v>
      </c>
      <c r="F45" s="14" t="s">
        <v>320</v>
      </c>
      <c r="G45" s="19"/>
      <c r="H45" s="15">
        <v>5165000</v>
      </c>
      <c r="I45" s="15">
        <v>731.99951499999997</v>
      </c>
      <c r="J45" s="15">
        <f t="shared" si="5"/>
        <v>7056.0156040540551</v>
      </c>
      <c r="K45" s="15">
        <v>5065000</v>
      </c>
      <c r="L45" s="15">
        <v>731.99951499999997</v>
      </c>
      <c r="M45" s="15">
        <f t="shared" si="6"/>
        <v>6919.4034916812752</v>
      </c>
      <c r="N45" s="15">
        <v>4986000</v>
      </c>
      <c r="O45" s="15">
        <v>700.00710749999996</v>
      </c>
      <c r="P45" s="15">
        <f t="shared" si="7"/>
        <v>7122.7848211526916</v>
      </c>
      <c r="Q45" s="15">
        <f t="shared" si="8"/>
        <v>136.61211237277985</v>
      </c>
      <c r="R45" s="15">
        <f t="shared" si="9"/>
        <v>-66.769217098636545</v>
      </c>
      <c r="S45" s="31" t="str">
        <f>IF(tbl_MoEq[[#This Row],[High-Need LEAs (50% of cumulative enrollment)]]="x", IF(tbl_MoEq[[#This Row],[FY22 - FY21]]&gt;=Statewide_Decrease_FY21toFY22, "Pass", "Fail"), "")</f>
        <v>Pass</v>
      </c>
      <c r="T45" s="31" t="str">
        <f>IF(tbl_MoEq[[#This Row],[Highest-Poverty LEAs (20% of cumulative enrollment)]]= "x", IF(tbl_MoEq[[#This Row],[FY22-FY19]]&gt;=Statewide_Decrease_F19toFY22, "Pass", "Fail"), "")</f>
        <v/>
      </c>
    </row>
    <row r="46" spans="1:20" x14ac:dyDescent="0.25">
      <c r="A46" s="10">
        <v>4701500</v>
      </c>
      <c r="B46" s="11" t="s">
        <v>121</v>
      </c>
      <c r="C46" s="12">
        <v>0.23948811700182815</v>
      </c>
      <c r="D46" s="13">
        <v>2831.1374999999998</v>
      </c>
      <c r="E46" s="13">
        <f>SUM($D$2:D46)</f>
        <v>211167.60521525002</v>
      </c>
      <c r="F46" s="14" t="s">
        <v>320</v>
      </c>
      <c r="G46" s="19"/>
      <c r="H46" s="15">
        <v>16077000</v>
      </c>
      <c r="I46" s="15">
        <v>2831.1374999999998</v>
      </c>
      <c r="J46" s="15">
        <f t="shared" si="5"/>
        <v>5678.6362372014783</v>
      </c>
      <c r="K46" s="15">
        <v>15675000</v>
      </c>
      <c r="L46" s="15">
        <v>2831.1374999999998</v>
      </c>
      <c r="M46" s="15">
        <f t="shared" si="6"/>
        <v>5536.6438401525893</v>
      </c>
      <c r="N46" s="15">
        <v>14527000</v>
      </c>
      <c r="O46" s="15">
        <v>2744.9220299999993</v>
      </c>
      <c r="P46" s="15">
        <f t="shared" si="7"/>
        <v>5292.3179023777238</v>
      </c>
      <c r="Q46" s="15">
        <f t="shared" si="8"/>
        <v>141.99239704888896</v>
      </c>
      <c r="R46" s="15">
        <f t="shared" si="9"/>
        <v>386.31833482375441</v>
      </c>
      <c r="S46" s="31" t="str">
        <f>IF(tbl_MoEq[[#This Row],[High-Need LEAs (50% of cumulative enrollment)]]="x", IF(tbl_MoEq[[#This Row],[FY22 - FY21]]&gt;=Statewide_Decrease_FY21toFY22, "Pass", "Fail"), "")</f>
        <v>Pass</v>
      </c>
      <c r="T46" s="31" t="str">
        <f>IF(tbl_MoEq[[#This Row],[Highest-Poverty LEAs (20% of cumulative enrollment)]]= "x", IF(tbl_MoEq[[#This Row],[FY22-FY19]]&gt;=Statewide_Decrease_F19toFY22, "Pass", "Fail"), "")</f>
        <v/>
      </c>
    </row>
    <row r="47" spans="1:20" x14ac:dyDescent="0.25">
      <c r="A47" s="10">
        <v>4702310</v>
      </c>
      <c r="B47" s="11" t="s">
        <v>146</v>
      </c>
      <c r="C47" s="12">
        <v>0.23470363288718929</v>
      </c>
      <c r="D47" s="13">
        <v>3702.3131199999998</v>
      </c>
      <c r="E47" s="13">
        <f>SUM($D$2:D47)</f>
        <v>214869.91833525003</v>
      </c>
      <c r="F47" s="14" t="s">
        <v>320</v>
      </c>
      <c r="G47" s="19"/>
      <c r="H47" s="15">
        <v>25090000</v>
      </c>
      <c r="I47" s="15">
        <v>3702.3131199999998</v>
      </c>
      <c r="J47" s="15">
        <f t="shared" si="5"/>
        <v>6776.8444177406591</v>
      </c>
      <c r="K47" s="15">
        <v>24499000</v>
      </c>
      <c r="L47" s="15">
        <v>3702.3131199999998</v>
      </c>
      <c r="M47" s="15">
        <f t="shared" si="6"/>
        <v>6617.2144834686487</v>
      </c>
      <c r="N47" s="15">
        <v>25282000</v>
      </c>
      <c r="O47" s="15">
        <v>3924.2475399999998</v>
      </c>
      <c r="P47" s="15">
        <f t="shared" si="7"/>
        <v>6442.5089758736276</v>
      </c>
      <c r="Q47" s="15">
        <f t="shared" si="8"/>
        <v>159.62993427201036</v>
      </c>
      <c r="R47" s="15">
        <f t="shared" si="9"/>
        <v>334.33544186703148</v>
      </c>
      <c r="S47" s="31" t="str">
        <f>IF(tbl_MoEq[[#This Row],[High-Need LEAs (50% of cumulative enrollment)]]="x", IF(tbl_MoEq[[#This Row],[FY22 - FY21]]&gt;=Statewide_Decrease_FY21toFY22, "Pass", "Fail"), "")</f>
        <v>Pass</v>
      </c>
      <c r="T47" s="31" t="str">
        <f>IF(tbl_MoEq[[#This Row],[Highest-Poverty LEAs (20% of cumulative enrollment)]]= "x", IF(tbl_MoEq[[#This Row],[FY22-FY19]]&gt;=Statewide_Decrease_F19toFY22, "Pass", "Fail"), "")</f>
        <v/>
      </c>
    </row>
    <row r="48" spans="1:20" x14ac:dyDescent="0.25">
      <c r="A48" s="10">
        <v>4703000</v>
      </c>
      <c r="B48" s="11" t="s">
        <v>167</v>
      </c>
      <c r="C48" s="12">
        <v>0.23444651635870487</v>
      </c>
      <c r="D48" s="13">
        <v>5102.6629874999999</v>
      </c>
      <c r="E48" s="13">
        <f>SUM($D$2:D48)</f>
        <v>219972.58132275002</v>
      </c>
      <c r="F48" s="14" t="s">
        <v>320</v>
      </c>
      <c r="G48" s="19"/>
      <c r="H48" s="15">
        <v>29926000</v>
      </c>
      <c r="I48" s="15">
        <v>5102.6629874999999</v>
      </c>
      <c r="J48" s="15">
        <f t="shared" si="5"/>
        <v>5864.780816077754</v>
      </c>
      <c r="K48" s="15">
        <v>29218000</v>
      </c>
      <c r="L48" s="15">
        <v>5102.6629874999999</v>
      </c>
      <c r="M48" s="15">
        <f t="shared" si="6"/>
        <v>5726.0297361545081</v>
      </c>
      <c r="N48" s="15">
        <v>28788000</v>
      </c>
      <c r="O48" s="15">
        <v>5181.4463249999999</v>
      </c>
      <c r="P48" s="15">
        <f t="shared" si="7"/>
        <v>5555.9776545596078</v>
      </c>
      <c r="Q48" s="15">
        <f t="shared" si="8"/>
        <v>138.75107992324592</v>
      </c>
      <c r="R48" s="15">
        <f t="shared" si="9"/>
        <v>308.80316151814623</v>
      </c>
      <c r="S48" s="31" t="str">
        <f>IF(tbl_MoEq[[#This Row],[High-Need LEAs (50% of cumulative enrollment)]]="x", IF(tbl_MoEq[[#This Row],[FY22 - FY21]]&gt;=Statewide_Decrease_FY21toFY22, "Pass", "Fail"), "")</f>
        <v>Pass</v>
      </c>
      <c r="T48" s="31" t="str">
        <f>IF(tbl_MoEq[[#This Row],[Highest-Poverty LEAs (20% of cumulative enrollment)]]= "x", IF(tbl_MoEq[[#This Row],[FY22-FY19]]&gt;=Statewide_Decrease_F19toFY22, "Pass", "Fail"), "")</f>
        <v/>
      </c>
    </row>
    <row r="49" spans="1:20" x14ac:dyDescent="0.25">
      <c r="A49" s="10">
        <v>4702460</v>
      </c>
      <c r="B49" s="11" t="s">
        <v>151</v>
      </c>
      <c r="C49" s="12">
        <v>0.23414634146341465</v>
      </c>
      <c r="D49" s="13">
        <v>822.57655250000005</v>
      </c>
      <c r="E49" s="13">
        <f>SUM($D$2:D49)</f>
        <v>220795.15787525001</v>
      </c>
      <c r="F49" s="14" t="s">
        <v>320</v>
      </c>
      <c r="G49" s="19"/>
      <c r="H49" s="15">
        <v>5188000</v>
      </c>
      <c r="I49" s="15">
        <v>822.57655250000005</v>
      </c>
      <c r="J49" s="15">
        <f t="shared" si="5"/>
        <v>6307.0117720137659</v>
      </c>
      <c r="K49" s="15">
        <v>5053000</v>
      </c>
      <c r="L49" s="15">
        <v>822.57655250000005</v>
      </c>
      <c r="M49" s="15">
        <f t="shared" si="6"/>
        <v>6142.893308401226</v>
      </c>
      <c r="N49" s="15">
        <v>4875000</v>
      </c>
      <c r="O49" s="15">
        <v>811.14</v>
      </c>
      <c r="P49" s="15">
        <f t="shared" si="7"/>
        <v>6010.0599156742364</v>
      </c>
      <c r="Q49" s="15">
        <f t="shared" si="8"/>
        <v>164.11846361253993</v>
      </c>
      <c r="R49" s="15">
        <f t="shared" si="9"/>
        <v>296.95185633952951</v>
      </c>
      <c r="S49" s="31" t="str">
        <f>IF(tbl_MoEq[[#This Row],[High-Need LEAs (50% of cumulative enrollment)]]="x", IF(tbl_MoEq[[#This Row],[FY22 - FY21]]&gt;=Statewide_Decrease_FY21toFY22, "Pass", "Fail"), "")</f>
        <v>Pass</v>
      </c>
      <c r="T49" s="31" t="str">
        <f>IF(tbl_MoEq[[#This Row],[Highest-Poverty LEAs (20% of cumulative enrollment)]]= "x", IF(tbl_MoEq[[#This Row],[FY22-FY19]]&gt;=Statewide_Decrease_F19toFY22, "Pass", "Fail"), "")</f>
        <v/>
      </c>
    </row>
    <row r="50" spans="1:20" x14ac:dyDescent="0.25">
      <c r="A50" s="10">
        <v>4701650</v>
      </c>
      <c r="B50" s="11" t="s">
        <v>126</v>
      </c>
      <c r="C50" s="12">
        <v>0.23249857712009106</v>
      </c>
      <c r="D50" s="13">
        <v>3278.536775</v>
      </c>
      <c r="E50" s="13">
        <f>SUM($D$2:D50)</f>
        <v>224073.69465024999</v>
      </c>
      <c r="F50" s="14" t="s">
        <v>320</v>
      </c>
      <c r="G50" s="19"/>
      <c r="H50" s="15">
        <v>21343000</v>
      </c>
      <c r="I50" s="15">
        <v>3278.536775</v>
      </c>
      <c r="J50" s="15">
        <f t="shared" si="5"/>
        <v>6509.9163025249272</v>
      </c>
      <c r="K50" s="15">
        <v>20856000</v>
      </c>
      <c r="L50" s="15">
        <v>3278.536775</v>
      </c>
      <c r="M50" s="15">
        <f t="shared" si="6"/>
        <v>6361.3744274684859</v>
      </c>
      <c r="N50" s="15">
        <v>21715000</v>
      </c>
      <c r="O50" s="15">
        <v>3477.4837399999992</v>
      </c>
      <c r="P50" s="15">
        <f t="shared" si="7"/>
        <v>6244.4576663930011</v>
      </c>
      <c r="Q50" s="15">
        <f t="shared" si="8"/>
        <v>148.54187505644131</v>
      </c>
      <c r="R50" s="15">
        <f t="shared" si="9"/>
        <v>265.45863613192614</v>
      </c>
      <c r="S50" s="31" t="str">
        <f>IF(tbl_MoEq[[#This Row],[High-Need LEAs (50% of cumulative enrollment)]]="x", IF(tbl_MoEq[[#This Row],[FY22 - FY21]]&gt;=Statewide_Decrease_FY21toFY22, "Pass", "Fail"), "")</f>
        <v>Pass</v>
      </c>
      <c r="T50" s="31" t="str">
        <f>IF(tbl_MoEq[[#This Row],[Highest-Poverty LEAs (20% of cumulative enrollment)]]= "x", IF(tbl_MoEq[[#This Row],[FY22-FY19]]&gt;=Statewide_Decrease_F19toFY22, "Pass", "Fail"), "")</f>
        <v/>
      </c>
    </row>
    <row r="51" spans="1:20" x14ac:dyDescent="0.25">
      <c r="A51" s="10">
        <v>4702190</v>
      </c>
      <c r="B51" s="11" t="s">
        <v>142</v>
      </c>
      <c r="C51" s="12">
        <v>0.23022151898734178</v>
      </c>
      <c r="D51" s="13">
        <v>7354.8212749999993</v>
      </c>
      <c r="E51" s="13">
        <f>SUM($D$2:D51)</f>
        <v>231428.51592524999</v>
      </c>
      <c r="F51" s="14" t="s">
        <v>320</v>
      </c>
      <c r="G51" s="19"/>
      <c r="H51" s="15">
        <v>33608000</v>
      </c>
      <c r="I51" s="15">
        <v>7354.8212749999993</v>
      </c>
      <c r="J51" s="15">
        <f t="shared" si="5"/>
        <v>4569.5196039960883</v>
      </c>
      <c r="K51" s="15">
        <v>32398000</v>
      </c>
      <c r="L51" s="15">
        <v>7354.8212749999993</v>
      </c>
      <c r="M51" s="15">
        <f t="shared" si="6"/>
        <v>4405.0016701459554</v>
      </c>
      <c r="N51" s="15">
        <v>30696000</v>
      </c>
      <c r="O51" s="15">
        <v>7398.8199724999995</v>
      </c>
      <c r="P51" s="15">
        <f t="shared" si="7"/>
        <v>4148.7696840970812</v>
      </c>
      <c r="Q51" s="15">
        <f t="shared" si="8"/>
        <v>164.51793385013298</v>
      </c>
      <c r="R51" s="15">
        <f t="shared" si="9"/>
        <v>420.74991989900718</v>
      </c>
      <c r="S51" s="31" t="str">
        <f>IF(tbl_MoEq[[#This Row],[High-Need LEAs (50% of cumulative enrollment)]]="x", IF(tbl_MoEq[[#This Row],[FY22 - FY21]]&gt;=Statewide_Decrease_FY21toFY22, "Pass", "Fail"), "")</f>
        <v>Pass</v>
      </c>
      <c r="T51" s="31" t="str">
        <f>IF(tbl_MoEq[[#This Row],[Highest-Poverty LEAs (20% of cumulative enrollment)]]= "x", IF(tbl_MoEq[[#This Row],[FY22-FY19]]&gt;=Statewide_Decrease_F19toFY22, "Pass", "Fail"), "")</f>
        <v/>
      </c>
    </row>
    <row r="52" spans="1:20" x14ac:dyDescent="0.25">
      <c r="A52" s="10"/>
      <c r="B52" s="11" t="s">
        <v>659</v>
      </c>
      <c r="C52" s="12">
        <v>0.22746909102706123</v>
      </c>
      <c r="D52" s="13">
        <v>130</v>
      </c>
      <c r="E52" s="13">
        <f>SUM($D$2:D52)</f>
        <v>231558.51592524999</v>
      </c>
      <c r="F52" s="14" t="s">
        <v>320</v>
      </c>
      <c r="G52" s="20"/>
      <c r="H52" s="15">
        <v>14351700</v>
      </c>
      <c r="I52" s="37">
        <v>131</v>
      </c>
      <c r="J52" s="15">
        <f t="shared" si="5"/>
        <v>109554.96183206108</v>
      </c>
      <c r="K52" s="15">
        <v>13770200</v>
      </c>
      <c r="L52" s="37">
        <v>131</v>
      </c>
      <c r="M52" s="15">
        <f t="shared" si="6"/>
        <v>105116.03053435114</v>
      </c>
      <c r="N52" s="15">
        <v>13289100</v>
      </c>
      <c r="O52" s="15">
        <v>130</v>
      </c>
      <c r="P52" s="15">
        <f t="shared" si="7"/>
        <v>102223.84615384616</v>
      </c>
      <c r="Q52" s="15">
        <f t="shared" si="8"/>
        <v>4438.9312977099326</v>
      </c>
      <c r="R52" s="15">
        <f t="shared" si="9"/>
        <v>7331.1156782149192</v>
      </c>
      <c r="S52" s="35" t="str">
        <f>IF(tbl_MoEq[[#This Row],[High-Need LEAs (50% of cumulative enrollment)]]="x", IF(tbl_MoEq[[#This Row],[FY22 - FY21]]&gt;=Statewide_Decrease_FY21toFY22, "Pass", "Fail"), "")</f>
        <v>Pass</v>
      </c>
      <c r="T52" s="35" t="str">
        <f>IF(tbl_MoEq[[#This Row],[Highest-Poverty LEAs (20% of cumulative enrollment)]]= "x", IF(tbl_MoEq[[#This Row],[FY22-FY19]]&gt;=Statewide_Decrease_F19toFY22, "Pass", "Fail"), "")</f>
        <v/>
      </c>
    </row>
    <row r="53" spans="1:20" x14ac:dyDescent="0.25">
      <c r="A53" s="10">
        <v>4700990</v>
      </c>
      <c r="B53" s="11" t="s">
        <v>105</v>
      </c>
      <c r="C53" s="12">
        <v>0.22692425636307881</v>
      </c>
      <c r="D53" s="13">
        <v>2770.8933012500001</v>
      </c>
      <c r="E53" s="13">
        <f>SUM($D$2:D53)</f>
        <v>234329.40922649999</v>
      </c>
      <c r="F53" s="14" t="s">
        <v>320</v>
      </c>
      <c r="G53" s="19"/>
      <c r="H53" s="15">
        <v>17853000</v>
      </c>
      <c r="I53" s="15">
        <v>2770.8933012500001</v>
      </c>
      <c r="J53" s="15">
        <f t="shared" si="5"/>
        <v>6443.0485258837607</v>
      </c>
      <c r="K53" s="15">
        <v>17039000</v>
      </c>
      <c r="L53" s="15">
        <v>2770.8933012500001</v>
      </c>
      <c r="M53" s="15">
        <f t="shared" si="6"/>
        <v>6149.2804476857327</v>
      </c>
      <c r="N53" s="15">
        <v>16432000</v>
      </c>
      <c r="O53" s="15">
        <v>2831.3078699999996</v>
      </c>
      <c r="P53" s="15">
        <f t="shared" si="7"/>
        <v>5803.6782838455511</v>
      </c>
      <c r="Q53" s="15">
        <f t="shared" si="8"/>
        <v>293.76807819802798</v>
      </c>
      <c r="R53" s="15">
        <f t="shared" si="9"/>
        <v>639.37024203820965</v>
      </c>
      <c r="S53" s="31" t="str">
        <f>IF(tbl_MoEq[[#This Row],[High-Need LEAs (50% of cumulative enrollment)]]="x", IF(tbl_MoEq[[#This Row],[FY22 - FY21]]&gt;=Statewide_Decrease_FY21toFY22, "Pass", "Fail"), "")</f>
        <v>Pass</v>
      </c>
      <c r="T53" s="31" t="str">
        <f>IF(tbl_MoEq[[#This Row],[Highest-Poverty LEAs (20% of cumulative enrollment)]]= "x", IF(tbl_MoEq[[#This Row],[FY22-FY19]]&gt;=Statewide_Decrease_F19toFY22, "Pass", "Fail"), "")</f>
        <v/>
      </c>
    </row>
    <row r="54" spans="1:20" x14ac:dyDescent="0.25">
      <c r="A54" s="10">
        <v>4700630</v>
      </c>
      <c r="B54" s="11" t="s">
        <v>93</v>
      </c>
      <c r="C54" s="12">
        <v>0.22624129409121546</v>
      </c>
      <c r="D54" s="13">
        <v>3970.77</v>
      </c>
      <c r="E54" s="13">
        <f>SUM($D$2:D54)</f>
        <v>238300.17922649998</v>
      </c>
      <c r="F54" s="14" t="s">
        <v>320</v>
      </c>
      <c r="G54" s="19"/>
      <c r="H54" s="15">
        <v>25072000</v>
      </c>
      <c r="I54" s="15">
        <v>3970.77</v>
      </c>
      <c r="J54" s="15">
        <f t="shared" si="5"/>
        <v>6314.1405823051955</v>
      </c>
      <c r="K54" s="15">
        <v>24522000</v>
      </c>
      <c r="L54" s="15">
        <v>3970.77</v>
      </c>
      <c r="M54" s="15">
        <f t="shared" si="6"/>
        <v>6175.6284045663688</v>
      </c>
      <c r="N54" s="15">
        <v>24807000</v>
      </c>
      <c r="O54" s="15">
        <v>4087.9487499999996</v>
      </c>
      <c r="P54" s="15">
        <f t="shared" si="7"/>
        <v>6068.3246090108159</v>
      </c>
      <c r="Q54" s="15">
        <f t="shared" si="8"/>
        <v>138.51217773882672</v>
      </c>
      <c r="R54" s="15">
        <f t="shared" si="9"/>
        <v>245.81597329437955</v>
      </c>
      <c r="S54" s="31" t="str">
        <f>IF(tbl_MoEq[[#This Row],[High-Need LEAs (50% of cumulative enrollment)]]="x", IF(tbl_MoEq[[#This Row],[FY22 - FY21]]&gt;=Statewide_Decrease_FY21toFY22, "Pass", "Fail"), "")</f>
        <v>Pass</v>
      </c>
      <c r="T54" s="31" t="str">
        <f>IF(tbl_MoEq[[#This Row],[Highest-Poverty LEAs (20% of cumulative enrollment)]]= "x", IF(tbl_MoEq[[#This Row],[FY22-FY19]]&gt;=Statewide_Decrease_F19toFY22, "Pass", "Fail"), "")</f>
        <v/>
      </c>
    </row>
    <row r="55" spans="1:20" x14ac:dyDescent="0.25">
      <c r="A55" s="10">
        <v>4700720</v>
      </c>
      <c r="B55" s="11" t="s">
        <v>96</v>
      </c>
      <c r="C55" s="12">
        <v>0.22589167767503301</v>
      </c>
      <c r="D55" s="13">
        <v>934.02499999999986</v>
      </c>
      <c r="E55" s="13">
        <f>SUM($D$2:D55)</f>
        <v>239234.20422649998</v>
      </c>
      <c r="F55" s="14" t="s">
        <v>320</v>
      </c>
      <c r="G55" s="19"/>
      <c r="H55" s="15">
        <v>5107000</v>
      </c>
      <c r="I55" s="15">
        <v>934.02499999999986</v>
      </c>
      <c r="J55" s="15">
        <f t="shared" si="5"/>
        <v>5467.7337330371247</v>
      </c>
      <c r="K55" s="15">
        <v>4968000</v>
      </c>
      <c r="L55" s="15">
        <v>934.02499999999986</v>
      </c>
      <c r="M55" s="15">
        <f t="shared" si="6"/>
        <v>5318.9154465886895</v>
      </c>
      <c r="N55" s="15">
        <v>4965000</v>
      </c>
      <c r="O55" s="15">
        <v>942.27971749999995</v>
      </c>
      <c r="P55" s="15">
        <f t="shared" si="7"/>
        <v>5269.1360195811494</v>
      </c>
      <c r="Q55" s="15">
        <f t="shared" si="8"/>
        <v>148.81828644843517</v>
      </c>
      <c r="R55" s="15">
        <f t="shared" si="9"/>
        <v>198.59771345597528</v>
      </c>
      <c r="S55" s="31" t="str">
        <f>IF(tbl_MoEq[[#This Row],[High-Need LEAs (50% of cumulative enrollment)]]="x", IF(tbl_MoEq[[#This Row],[FY22 - FY21]]&gt;=Statewide_Decrease_FY21toFY22, "Pass", "Fail"), "")</f>
        <v>Pass</v>
      </c>
      <c r="T55" s="31" t="str">
        <f>IF(tbl_MoEq[[#This Row],[Highest-Poverty LEAs (20% of cumulative enrollment)]]= "x", IF(tbl_MoEq[[#This Row],[FY22-FY19]]&gt;=Statewide_Decrease_F19toFY22, "Pass", "Fail"), "")</f>
        <v/>
      </c>
    </row>
    <row r="56" spans="1:20" x14ac:dyDescent="0.25">
      <c r="A56" s="10">
        <v>4701920</v>
      </c>
      <c r="B56" s="11" t="s">
        <v>134</v>
      </c>
      <c r="C56" s="12">
        <v>0.22375478927203066</v>
      </c>
      <c r="D56" s="13">
        <v>1279.6729600000001</v>
      </c>
      <c r="E56" s="13">
        <f>SUM($D$2:D56)</f>
        <v>240513.87718649997</v>
      </c>
      <c r="F56" s="14" t="s">
        <v>320</v>
      </c>
      <c r="G56" s="19"/>
      <c r="H56" s="15">
        <v>9088000</v>
      </c>
      <c r="I56" s="15">
        <v>1279.6729600000001</v>
      </c>
      <c r="J56" s="15">
        <f t="shared" si="5"/>
        <v>7101.8145136082267</v>
      </c>
      <c r="K56" s="15">
        <v>8873000</v>
      </c>
      <c r="L56" s="15">
        <v>1279.6729600000001</v>
      </c>
      <c r="M56" s="15">
        <f t="shared" si="6"/>
        <v>6933.8028366247572</v>
      </c>
      <c r="N56" s="15">
        <v>8763000</v>
      </c>
      <c r="O56" s="15">
        <v>1308.1799475</v>
      </c>
      <c r="P56" s="15">
        <f t="shared" si="7"/>
        <v>6698.6197248677827</v>
      </c>
      <c r="Q56" s="15">
        <f t="shared" si="8"/>
        <v>168.01167698346944</v>
      </c>
      <c r="R56" s="15">
        <f t="shared" si="9"/>
        <v>403.19478874044398</v>
      </c>
      <c r="S56" s="31" t="str">
        <f>IF(tbl_MoEq[[#This Row],[High-Need LEAs (50% of cumulative enrollment)]]="x", IF(tbl_MoEq[[#This Row],[FY22 - FY21]]&gt;=Statewide_Decrease_FY21toFY22, "Pass", "Fail"), "")</f>
        <v>Pass</v>
      </c>
      <c r="T56" s="31" t="str">
        <f>IF(tbl_MoEq[[#This Row],[Highest-Poverty LEAs (20% of cumulative enrollment)]]= "x", IF(tbl_MoEq[[#This Row],[FY22-FY19]]&gt;=Statewide_Decrease_F19toFY22, "Pass", "Fail"), "")</f>
        <v/>
      </c>
    </row>
    <row r="57" spans="1:20" x14ac:dyDescent="0.25">
      <c r="A57" s="10">
        <v>4702910</v>
      </c>
      <c r="B57" s="11" t="s">
        <v>164</v>
      </c>
      <c r="C57" s="12">
        <v>0.22295081967213115</v>
      </c>
      <c r="D57" s="13">
        <v>1665.1025</v>
      </c>
      <c r="E57" s="13">
        <f>SUM($D$2:D57)</f>
        <v>242178.97968649998</v>
      </c>
      <c r="F57" s="14" t="s">
        <v>320</v>
      </c>
      <c r="G57" s="19"/>
      <c r="H57" s="15">
        <v>11565000</v>
      </c>
      <c r="I57" s="15">
        <v>1665.1025</v>
      </c>
      <c r="J57" s="15">
        <f t="shared" si="5"/>
        <v>6945.5183689892965</v>
      </c>
      <c r="K57" s="15">
        <v>11118000</v>
      </c>
      <c r="L57" s="15">
        <v>1665.1025</v>
      </c>
      <c r="M57" s="15">
        <f t="shared" si="6"/>
        <v>6677.0664268415912</v>
      </c>
      <c r="N57" s="15">
        <v>10651000</v>
      </c>
      <c r="O57" s="15">
        <v>1667.0787499999999</v>
      </c>
      <c r="P57" s="15">
        <f t="shared" si="7"/>
        <v>6389.0203147271841</v>
      </c>
      <c r="Q57" s="15">
        <f t="shared" si="8"/>
        <v>268.45194214770527</v>
      </c>
      <c r="R57" s="15">
        <f t="shared" si="9"/>
        <v>556.49805426211242</v>
      </c>
      <c r="S57" s="31" t="str">
        <f>IF(tbl_MoEq[[#This Row],[High-Need LEAs (50% of cumulative enrollment)]]="x", IF(tbl_MoEq[[#This Row],[FY22 - FY21]]&gt;=Statewide_Decrease_FY21toFY22, "Pass", "Fail"), "")</f>
        <v>Pass</v>
      </c>
      <c r="T57" s="31" t="str">
        <f>IF(tbl_MoEq[[#This Row],[Highest-Poverty LEAs (20% of cumulative enrollment)]]= "x", IF(tbl_MoEq[[#This Row],[FY22-FY19]]&gt;=Statewide_Decrease_F19toFY22, "Pass", "Fail"), "")</f>
        <v/>
      </c>
    </row>
    <row r="58" spans="1:20" x14ac:dyDescent="0.25">
      <c r="A58" s="10">
        <v>4702070</v>
      </c>
      <c r="B58" s="11" t="s">
        <v>138</v>
      </c>
      <c r="C58" s="12">
        <v>0.22229381443298968</v>
      </c>
      <c r="D58" s="13">
        <v>1379.1611474999997</v>
      </c>
      <c r="E58" s="13">
        <f>SUM($D$2:D58)</f>
        <v>243558.14083399999</v>
      </c>
      <c r="F58" s="14" t="s">
        <v>320</v>
      </c>
      <c r="G58" s="19"/>
      <c r="H58" s="15">
        <v>10395000</v>
      </c>
      <c r="I58" s="15">
        <v>1379.1611474999997</v>
      </c>
      <c r="J58" s="15">
        <f t="shared" si="5"/>
        <v>7537.1902832696369</v>
      </c>
      <c r="K58" s="15">
        <v>9949000</v>
      </c>
      <c r="L58" s="15">
        <v>1379.1611474999997</v>
      </c>
      <c r="M58" s="15">
        <f t="shared" si="6"/>
        <v>7213.805303342916</v>
      </c>
      <c r="N58" s="15">
        <v>9800000</v>
      </c>
      <c r="O58" s="15">
        <v>1426.4256425000001</v>
      </c>
      <c r="P58" s="15">
        <f t="shared" si="7"/>
        <v>6870.3195652205186</v>
      </c>
      <c r="Q58" s="15">
        <f t="shared" si="8"/>
        <v>323.38497992672092</v>
      </c>
      <c r="R58" s="15">
        <f t="shared" si="9"/>
        <v>666.8707180491183</v>
      </c>
      <c r="S58" s="31" t="str">
        <f>IF(tbl_MoEq[[#This Row],[High-Need LEAs (50% of cumulative enrollment)]]="x", IF(tbl_MoEq[[#This Row],[FY22 - FY21]]&gt;=Statewide_Decrease_FY21toFY22, "Pass", "Fail"), "")</f>
        <v>Pass</v>
      </c>
      <c r="T58" s="31" t="str">
        <f>IF(tbl_MoEq[[#This Row],[Highest-Poverty LEAs (20% of cumulative enrollment)]]= "x", IF(tbl_MoEq[[#This Row],[FY22-FY19]]&gt;=Statewide_Decrease_F19toFY22, "Pass", "Fail"), "")</f>
        <v/>
      </c>
    </row>
    <row r="59" spans="1:20" x14ac:dyDescent="0.25">
      <c r="A59" s="10">
        <v>4701470</v>
      </c>
      <c r="B59" s="11" t="s">
        <v>120</v>
      </c>
      <c r="C59" s="12">
        <v>0.22074054893837389</v>
      </c>
      <c r="D59" s="13">
        <v>6115.4278075000002</v>
      </c>
      <c r="E59" s="13">
        <f>SUM($D$2:D59)</f>
        <v>249673.56864149999</v>
      </c>
      <c r="F59" s="14" t="s">
        <v>320</v>
      </c>
      <c r="G59" s="19"/>
      <c r="H59" s="15">
        <v>34282000</v>
      </c>
      <c r="I59" s="15">
        <v>6115.4278075000002</v>
      </c>
      <c r="J59" s="15">
        <f t="shared" si="5"/>
        <v>5605.8220420746911</v>
      </c>
      <c r="K59" s="15">
        <v>33470000</v>
      </c>
      <c r="L59" s="15">
        <v>6115.4278075000002</v>
      </c>
      <c r="M59" s="15">
        <f t="shared" si="6"/>
        <v>5473.0431056601101</v>
      </c>
      <c r="N59" s="15">
        <v>33856000</v>
      </c>
      <c r="O59" s="15">
        <v>6404.3554399999994</v>
      </c>
      <c r="P59" s="15">
        <f t="shared" si="7"/>
        <v>5286.4024049233603</v>
      </c>
      <c r="Q59" s="15">
        <f t="shared" si="8"/>
        <v>132.77893641458104</v>
      </c>
      <c r="R59" s="15">
        <f t="shared" si="9"/>
        <v>319.41963715133079</v>
      </c>
      <c r="S59" s="31" t="str">
        <f>IF(tbl_MoEq[[#This Row],[High-Need LEAs (50% of cumulative enrollment)]]="x", IF(tbl_MoEq[[#This Row],[FY22 - FY21]]&gt;=Statewide_Decrease_FY21toFY22, "Pass", "Fail"), "")</f>
        <v>Pass</v>
      </c>
      <c r="T59" s="31" t="str">
        <f>IF(tbl_MoEq[[#This Row],[Highest-Poverty LEAs (20% of cumulative enrollment)]]= "x", IF(tbl_MoEq[[#This Row],[FY22-FY19]]&gt;=Statewide_Decrease_F19toFY22, "Pass", "Fail"), "")</f>
        <v/>
      </c>
    </row>
    <row r="60" spans="1:20" x14ac:dyDescent="0.25">
      <c r="A60" s="10">
        <v>4704350</v>
      </c>
      <c r="B60" s="11" t="s">
        <v>207</v>
      </c>
      <c r="C60" s="12">
        <v>0.2197265625</v>
      </c>
      <c r="D60" s="13">
        <v>6253.9446074999996</v>
      </c>
      <c r="E60" s="13">
        <f>SUM($D$2:D60)</f>
        <v>255927.51324899998</v>
      </c>
      <c r="F60" s="14" t="s">
        <v>320</v>
      </c>
      <c r="G60" s="19"/>
      <c r="H60" s="15">
        <v>37368000</v>
      </c>
      <c r="I60" s="15">
        <v>6253.9446074999996</v>
      </c>
      <c r="J60" s="15">
        <f t="shared" si="5"/>
        <v>5975.1088865076745</v>
      </c>
      <c r="K60" s="15">
        <v>36470000</v>
      </c>
      <c r="L60" s="15">
        <v>6253.9446074999996</v>
      </c>
      <c r="M60" s="15">
        <f t="shared" si="6"/>
        <v>5831.5195111040166</v>
      </c>
      <c r="N60" s="15">
        <v>35568000</v>
      </c>
      <c r="O60" s="15">
        <v>6304.9231199999995</v>
      </c>
      <c r="P60" s="15">
        <f t="shared" si="7"/>
        <v>5641.3059006499043</v>
      </c>
      <c r="Q60" s="15">
        <f t="shared" si="8"/>
        <v>143.58937540365787</v>
      </c>
      <c r="R60" s="15">
        <f t="shared" si="9"/>
        <v>333.80298585777018</v>
      </c>
      <c r="S60" s="31" t="str">
        <f>IF(tbl_MoEq[[#This Row],[High-Need LEAs (50% of cumulative enrollment)]]="x", IF(tbl_MoEq[[#This Row],[FY22 - FY21]]&gt;=Statewide_Decrease_FY21toFY22, "Pass", "Fail"), "")</f>
        <v>Pass</v>
      </c>
      <c r="T60" s="31" t="str">
        <f>IF(tbl_MoEq[[#This Row],[Highest-Poverty LEAs (20% of cumulative enrollment)]]= "x", IF(tbl_MoEq[[#This Row],[FY22-FY19]]&gt;=Statewide_Decrease_F19toFY22, "Pass", "Fail"), "")</f>
        <v/>
      </c>
    </row>
    <row r="61" spans="1:20" x14ac:dyDescent="0.25">
      <c r="A61" s="10">
        <v>4701440</v>
      </c>
      <c r="B61" s="11" t="s">
        <v>119</v>
      </c>
      <c r="C61" s="12">
        <v>0.21604066647839593</v>
      </c>
      <c r="D61" s="13">
        <v>3205.4662404999999</v>
      </c>
      <c r="E61" s="13">
        <f>SUM($D$2:D61)</f>
        <v>259132.97948949999</v>
      </c>
      <c r="F61" s="14" t="s">
        <v>320</v>
      </c>
      <c r="G61" s="19"/>
      <c r="H61" s="15">
        <v>22089000</v>
      </c>
      <c r="I61" s="15">
        <v>3205.4662404999999</v>
      </c>
      <c r="J61" s="15">
        <f t="shared" si="5"/>
        <v>6891.0412223073299</v>
      </c>
      <c r="K61" s="15">
        <v>21566000</v>
      </c>
      <c r="L61" s="15">
        <v>3205.4662404999999</v>
      </c>
      <c r="M61" s="15">
        <f t="shared" si="6"/>
        <v>6727.8824301815321</v>
      </c>
      <c r="N61" s="15">
        <v>22149000</v>
      </c>
      <c r="O61" s="15">
        <v>3387.9304132499997</v>
      </c>
      <c r="P61" s="15">
        <f t="shared" si="7"/>
        <v>6537.6195193905232</v>
      </c>
      <c r="Q61" s="15">
        <f t="shared" si="8"/>
        <v>163.15879212579785</v>
      </c>
      <c r="R61" s="15">
        <f t="shared" si="9"/>
        <v>353.42170291680668</v>
      </c>
      <c r="S61" s="31" t="str">
        <f>IF(tbl_MoEq[[#This Row],[High-Need LEAs (50% of cumulative enrollment)]]="x", IF(tbl_MoEq[[#This Row],[FY22 - FY21]]&gt;=Statewide_Decrease_FY21toFY22, "Pass", "Fail"), "")</f>
        <v>Pass</v>
      </c>
      <c r="T61" s="31" t="str">
        <f>IF(tbl_MoEq[[#This Row],[Highest-Poverty LEAs (20% of cumulative enrollment)]]= "x", IF(tbl_MoEq[[#This Row],[FY22-FY19]]&gt;=Statewide_Decrease_F19toFY22, "Pass", "Fail"), "")</f>
        <v/>
      </c>
    </row>
    <row r="62" spans="1:20" x14ac:dyDescent="0.25">
      <c r="A62" s="10">
        <v>4700090</v>
      </c>
      <c r="B62" s="11" t="s">
        <v>76</v>
      </c>
      <c r="C62" s="12">
        <v>0.2153846153846154</v>
      </c>
      <c r="D62" s="13">
        <v>6110.9950924999994</v>
      </c>
      <c r="E62" s="13">
        <f>SUM($D$2:D62)</f>
        <v>265243.974582</v>
      </c>
      <c r="F62" s="14" t="s">
        <v>320</v>
      </c>
      <c r="G62" s="19"/>
      <c r="H62" s="15">
        <v>33837000</v>
      </c>
      <c r="I62" s="15">
        <v>6110.9950924999994</v>
      </c>
      <c r="J62" s="15">
        <f t="shared" si="5"/>
        <v>5537.068756858931</v>
      </c>
      <c r="K62" s="15">
        <v>33020000</v>
      </c>
      <c r="L62" s="15">
        <v>6110.9950924999994</v>
      </c>
      <c r="M62" s="15">
        <f t="shared" si="6"/>
        <v>5403.3753096161572</v>
      </c>
      <c r="N62" s="15">
        <v>32540000</v>
      </c>
      <c r="O62" s="15">
        <v>6256.5138100000004</v>
      </c>
      <c r="P62" s="15">
        <f t="shared" si="7"/>
        <v>5200.9794892469035</v>
      </c>
      <c r="Q62" s="15">
        <f t="shared" si="8"/>
        <v>133.6934472427738</v>
      </c>
      <c r="R62" s="15">
        <f t="shared" si="9"/>
        <v>336.08926761202747</v>
      </c>
      <c r="S62" s="31" t="str">
        <f>IF(tbl_MoEq[[#This Row],[High-Need LEAs (50% of cumulative enrollment)]]="x", IF(tbl_MoEq[[#This Row],[FY22 - FY21]]&gt;=Statewide_Decrease_FY21toFY22, "Pass", "Fail"), "")</f>
        <v>Pass</v>
      </c>
      <c r="T62" s="31" t="str">
        <f>IF(tbl_MoEq[[#This Row],[Highest-Poverty LEAs (20% of cumulative enrollment)]]= "x", IF(tbl_MoEq[[#This Row],[FY22-FY19]]&gt;=Statewide_Decrease_F19toFY22, "Pass", "Fail"), "")</f>
        <v/>
      </c>
    </row>
    <row r="63" spans="1:20" x14ac:dyDescent="0.25">
      <c r="A63" s="10">
        <v>4704490</v>
      </c>
      <c r="B63" s="11" t="s">
        <v>211</v>
      </c>
      <c r="C63" s="12">
        <v>0.21478873239436619</v>
      </c>
      <c r="D63" s="13">
        <v>875.92527499999994</v>
      </c>
      <c r="E63" s="13">
        <f>SUM($D$2:D63)</f>
        <v>266119.89985699998</v>
      </c>
      <c r="F63" s="14" t="s">
        <v>320</v>
      </c>
      <c r="G63" s="19"/>
      <c r="H63" s="15">
        <v>5706000</v>
      </c>
      <c r="I63" s="15">
        <v>875.92527499999994</v>
      </c>
      <c r="J63" s="15">
        <f t="shared" si="5"/>
        <v>6514.2543123898331</v>
      </c>
      <c r="K63" s="15">
        <v>5560000</v>
      </c>
      <c r="L63" s="15">
        <v>875.92527499999994</v>
      </c>
      <c r="M63" s="15">
        <f t="shared" si="6"/>
        <v>6347.5734274250735</v>
      </c>
      <c r="N63" s="15">
        <v>5214000</v>
      </c>
      <c r="O63" s="15">
        <v>859.68629250000004</v>
      </c>
      <c r="P63" s="15">
        <f t="shared" si="7"/>
        <v>6065.003066220228</v>
      </c>
      <c r="Q63" s="15">
        <f t="shared" si="8"/>
        <v>166.68088496475957</v>
      </c>
      <c r="R63" s="15">
        <f t="shared" si="9"/>
        <v>449.25124616960511</v>
      </c>
      <c r="S63" s="31" t="str">
        <f>IF(tbl_MoEq[[#This Row],[High-Need LEAs (50% of cumulative enrollment)]]="x", IF(tbl_MoEq[[#This Row],[FY22 - FY21]]&gt;=Statewide_Decrease_FY21toFY22, "Pass", "Fail"), "")</f>
        <v>Pass</v>
      </c>
      <c r="T63" s="31" t="str">
        <f>IF(tbl_MoEq[[#This Row],[Highest-Poverty LEAs (20% of cumulative enrollment)]]= "x", IF(tbl_MoEq[[#This Row],[FY22-FY19]]&gt;=Statewide_Decrease_F19toFY22, "Pass", "Fail"), "")</f>
        <v/>
      </c>
    </row>
    <row r="64" spans="1:20" x14ac:dyDescent="0.25">
      <c r="A64" s="10">
        <v>4702430</v>
      </c>
      <c r="B64" s="11" t="s">
        <v>150</v>
      </c>
      <c r="C64" s="12">
        <v>0.21424987456096337</v>
      </c>
      <c r="D64" s="13">
        <v>1616.0272074999998</v>
      </c>
      <c r="E64" s="13">
        <f>SUM($D$2:D64)</f>
        <v>267735.92706449999</v>
      </c>
      <c r="F64" s="14" t="s">
        <v>320</v>
      </c>
      <c r="G64" s="19"/>
      <c r="H64" s="15">
        <v>10310000</v>
      </c>
      <c r="I64" s="15">
        <v>1616.0272074999998</v>
      </c>
      <c r="J64" s="15">
        <f t="shared" si="5"/>
        <v>6379.8430819426667</v>
      </c>
      <c r="K64" s="15">
        <v>10102000</v>
      </c>
      <c r="L64" s="15">
        <v>1616.0272074999998</v>
      </c>
      <c r="M64" s="15">
        <f t="shared" si="6"/>
        <v>6251.1323776706904</v>
      </c>
      <c r="N64" s="15">
        <v>9800000</v>
      </c>
      <c r="O64" s="15">
        <v>1617.7374324999998</v>
      </c>
      <c r="P64" s="15">
        <f t="shared" si="7"/>
        <v>6057.8433824427193</v>
      </c>
      <c r="Q64" s="15">
        <f t="shared" si="8"/>
        <v>128.71070427197628</v>
      </c>
      <c r="R64" s="15">
        <f t="shared" si="9"/>
        <v>321.99969949994738</v>
      </c>
      <c r="S64" s="31" t="str">
        <f>IF(tbl_MoEq[[#This Row],[High-Need LEAs (50% of cumulative enrollment)]]="x", IF(tbl_MoEq[[#This Row],[FY22 - FY21]]&gt;=Statewide_Decrease_FY21toFY22, "Pass", "Fail"), "")</f>
        <v>Pass</v>
      </c>
      <c r="T64" s="31" t="str">
        <f>IF(tbl_MoEq[[#This Row],[Highest-Poverty LEAs (20% of cumulative enrollment)]]= "x", IF(tbl_MoEq[[#This Row],[FY22-FY19]]&gt;=Statewide_Decrease_F19toFY22, "Pass", "Fail"), "")</f>
        <v/>
      </c>
    </row>
    <row r="65" spans="1:20" x14ac:dyDescent="0.25">
      <c r="A65" s="10">
        <v>4700960</v>
      </c>
      <c r="B65" s="11" t="s">
        <v>104</v>
      </c>
      <c r="C65" s="12">
        <v>0.21235521235521235</v>
      </c>
      <c r="D65" s="13">
        <v>1501.5700650000001</v>
      </c>
      <c r="E65" s="13">
        <f>SUM($D$2:D65)</f>
        <v>269237.49712949997</v>
      </c>
      <c r="F65" s="14" t="s">
        <v>320</v>
      </c>
      <c r="G65" s="19"/>
      <c r="H65" s="15">
        <v>9482000</v>
      </c>
      <c r="I65" s="15">
        <v>1501.5700650000001</v>
      </c>
      <c r="J65" s="15">
        <f t="shared" si="5"/>
        <v>6314.7236489427478</v>
      </c>
      <c r="K65" s="15">
        <v>9257000</v>
      </c>
      <c r="L65" s="15">
        <v>1501.5700650000001</v>
      </c>
      <c r="M65" s="15">
        <f t="shared" si="6"/>
        <v>6164.8804912743108</v>
      </c>
      <c r="N65" s="15">
        <v>9386000</v>
      </c>
      <c r="O65" s="15">
        <v>1563.32501</v>
      </c>
      <c r="P65" s="15">
        <f t="shared" si="7"/>
        <v>6003.8699182583923</v>
      </c>
      <c r="Q65" s="15">
        <f t="shared" si="8"/>
        <v>149.84315766843702</v>
      </c>
      <c r="R65" s="15">
        <f t="shared" si="9"/>
        <v>310.85373068435547</v>
      </c>
      <c r="S65" s="31" t="str">
        <f>IF(tbl_MoEq[[#This Row],[High-Need LEAs (50% of cumulative enrollment)]]="x", IF(tbl_MoEq[[#This Row],[FY22 - FY21]]&gt;=Statewide_Decrease_FY21toFY22, "Pass", "Fail"), "")</f>
        <v>Pass</v>
      </c>
      <c r="T65" s="31" t="str">
        <f>IF(tbl_MoEq[[#This Row],[Highest-Poverty LEAs (20% of cumulative enrollment)]]= "x", IF(tbl_MoEq[[#This Row],[FY22-FY19]]&gt;=Statewide_Decrease_F19toFY22, "Pass", "Fail"), "")</f>
        <v/>
      </c>
    </row>
    <row r="66" spans="1:20" x14ac:dyDescent="0.25">
      <c r="A66" s="10">
        <v>4704200</v>
      </c>
      <c r="B66" s="11" t="s">
        <v>202</v>
      </c>
      <c r="C66" s="12">
        <v>0.21184248347226214</v>
      </c>
      <c r="D66" s="13">
        <v>3474.3746399999995</v>
      </c>
      <c r="E66" s="13">
        <f>SUM($D$2:D66)</f>
        <v>272711.87176949997</v>
      </c>
      <c r="F66" s="14" t="s">
        <v>320</v>
      </c>
      <c r="G66" s="19"/>
      <c r="H66" s="15">
        <v>18188000</v>
      </c>
      <c r="I66" s="15">
        <v>3474.3746399999995</v>
      </c>
      <c r="J66" s="15">
        <f t="shared" ref="J66:J97" si="10">H66/I66</f>
        <v>5234.8989054329504</v>
      </c>
      <c r="K66" s="15">
        <v>17726000</v>
      </c>
      <c r="L66" s="15">
        <v>3474.3746399999995</v>
      </c>
      <c r="M66" s="15">
        <f t="shared" ref="M66:M97" si="11">K66/L66</f>
        <v>5101.925335259758</v>
      </c>
      <c r="N66" s="15">
        <v>16585000</v>
      </c>
      <c r="O66" s="15">
        <v>3351.8446249999993</v>
      </c>
      <c r="P66" s="15">
        <f t="shared" ref="P66:P97" si="12">N66/O66</f>
        <v>4948.0217180413019</v>
      </c>
      <c r="Q66" s="15">
        <f t="shared" ref="Q66:Q97" si="13">J66-M66</f>
        <v>132.97357017319246</v>
      </c>
      <c r="R66" s="15">
        <f t="shared" ref="R66:R97" si="14">J66-P66</f>
        <v>286.87718739164848</v>
      </c>
      <c r="S66" s="31" t="str">
        <f>IF(tbl_MoEq[[#This Row],[High-Need LEAs (50% of cumulative enrollment)]]="x", IF(tbl_MoEq[[#This Row],[FY22 - FY21]]&gt;=Statewide_Decrease_FY21toFY22, "Pass", "Fail"), "")</f>
        <v>Pass</v>
      </c>
      <c r="T66" s="31" t="str">
        <f>IF(tbl_MoEq[[#This Row],[Highest-Poverty LEAs (20% of cumulative enrollment)]]= "x", IF(tbl_MoEq[[#This Row],[FY22-FY19]]&gt;=Statewide_Decrease_F19toFY22, "Pass", "Fail"), "")</f>
        <v/>
      </c>
    </row>
    <row r="67" spans="1:20" x14ac:dyDescent="0.25">
      <c r="A67" s="10">
        <v>4703420</v>
      </c>
      <c r="B67" s="11" t="s">
        <v>179</v>
      </c>
      <c r="C67" s="12">
        <v>0.2102874432677761</v>
      </c>
      <c r="D67" s="13">
        <v>616.6930799999999</v>
      </c>
      <c r="E67" s="13">
        <f>SUM($D$2:D67)</f>
        <v>273328.56484949996</v>
      </c>
      <c r="F67" s="14" t="s">
        <v>320</v>
      </c>
      <c r="G67" s="19"/>
      <c r="H67" s="15">
        <v>4042000</v>
      </c>
      <c r="I67" s="15">
        <v>616.6930799999999</v>
      </c>
      <c r="J67" s="15">
        <f t="shared" si="10"/>
        <v>6554.3138573891583</v>
      </c>
      <c r="K67" s="15">
        <v>3906000</v>
      </c>
      <c r="L67" s="15">
        <v>616.6930799999999</v>
      </c>
      <c r="M67" s="15">
        <f t="shared" si="11"/>
        <v>6333.7827627318284</v>
      </c>
      <c r="N67" s="15">
        <v>4001000</v>
      </c>
      <c r="O67" s="15">
        <v>639.983565</v>
      </c>
      <c r="P67" s="15">
        <f t="shared" si="12"/>
        <v>6251.7230422940629</v>
      </c>
      <c r="Q67" s="15">
        <f t="shared" si="13"/>
        <v>220.53109465732996</v>
      </c>
      <c r="R67" s="15">
        <f t="shared" si="14"/>
        <v>302.59081509509542</v>
      </c>
      <c r="S67" s="31" t="str">
        <f>IF(tbl_MoEq[[#This Row],[High-Need LEAs (50% of cumulative enrollment)]]="x", IF(tbl_MoEq[[#This Row],[FY22 - FY21]]&gt;=Statewide_Decrease_FY21toFY22, "Pass", "Fail"), "")</f>
        <v>Pass</v>
      </c>
      <c r="T67" s="31" t="str">
        <f>IF(tbl_MoEq[[#This Row],[Highest-Poverty LEAs (20% of cumulative enrollment)]]= "x", IF(tbl_MoEq[[#This Row],[FY22-FY19]]&gt;=Statewide_Decrease_F19toFY22, "Pass", "Fail"), "")</f>
        <v/>
      </c>
    </row>
    <row r="68" spans="1:20" x14ac:dyDescent="0.25">
      <c r="A68" s="10">
        <v>4702610</v>
      </c>
      <c r="B68" s="11" t="s">
        <v>156</v>
      </c>
      <c r="C68" s="12">
        <v>0.20950155763239875</v>
      </c>
      <c r="D68" s="13">
        <v>1385.7404875000002</v>
      </c>
      <c r="E68" s="13">
        <f>SUM($D$2:D68)</f>
        <v>274714.30533699994</v>
      </c>
      <c r="F68" s="14" t="s">
        <v>320</v>
      </c>
      <c r="G68" s="19"/>
      <c r="H68" s="15">
        <v>8078000</v>
      </c>
      <c r="I68" s="15">
        <v>1385.7404875000002</v>
      </c>
      <c r="J68" s="15">
        <f t="shared" si="10"/>
        <v>5829.374311328259</v>
      </c>
      <c r="K68" s="15">
        <v>7861000</v>
      </c>
      <c r="L68" s="15">
        <v>1385.7404875000002</v>
      </c>
      <c r="M68" s="15">
        <f t="shared" si="11"/>
        <v>5672.7793341608622</v>
      </c>
      <c r="N68" s="15">
        <v>7491000</v>
      </c>
      <c r="O68" s="15">
        <v>1334.6962475</v>
      </c>
      <c r="P68" s="15">
        <f t="shared" si="12"/>
        <v>5612.5129699220197</v>
      </c>
      <c r="Q68" s="15">
        <f t="shared" si="13"/>
        <v>156.59497716739679</v>
      </c>
      <c r="R68" s="15">
        <f t="shared" si="14"/>
        <v>216.86134140623926</v>
      </c>
      <c r="S68" s="31" t="str">
        <f>IF(tbl_MoEq[[#This Row],[High-Need LEAs (50% of cumulative enrollment)]]="x", IF(tbl_MoEq[[#This Row],[FY22 - FY21]]&gt;=Statewide_Decrease_FY21toFY22, "Pass", "Fail"), "")</f>
        <v>Pass</v>
      </c>
      <c r="T68" s="31" t="str">
        <f>IF(tbl_MoEq[[#This Row],[Highest-Poverty LEAs (20% of cumulative enrollment)]]= "x", IF(tbl_MoEq[[#This Row],[FY22-FY19]]&gt;=Statewide_Decrease_F19toFY22, "Pass", "Fail"), "")</f>
        <v/>
      </c>
    </row>
    <row r="69" spans="1:20" x14ac:dyDescent="0.25">
      <c r="A69" s="10">
        <v>4700210</v>
      </c>
      <c r="B69" s="11" t="s">
        <v>81</v>
      </c>
      <c r="C69" s="12">
        <v>0.20807453416149069</v>
      </c>
      <c r="D69" s="13">
        <v>362.36750000000001</v>
      </c>
      <c r="E69" s="13">
        <f>SUM($D$2:D69)</f>
        <v>275076.67283699993</v>
      </c>
      <c r="F69" s="14" t="s">
        <v>320</v>
      </c>
      <c r="G69" s="19"/>
      <c r="H69" s="15">
        <v>2697000</v>
      </c>
      <c r="I69" s="15">
        <v>362.36750000000001</v>
      </c>
      <c r="J69" s="15">
        <f t="shared" si="10"/>
        <v>7442.7204426445523</v>
      </c>
      <c r="K69" s="15">
        <v>2610000</v>
      </c>
      <c r="L69" s="15">
        <v>362.36750000000001</v>
      </c>
      <c r="M69" s="15">
        <f t="shared" si="11"/>
        <v>7202.6326864302118</v>
      </c>
      <c r="N69" s="15">
        <v>2592000</v>
      </c>
      <c r="O69" s="15">
        <v>369.69</v>
      </c>
      <c r="P69" s="15">
        <f t="shared" si="12"/>
        <v>7011.2797208471966</v>
      </c>
      <c r="Q69" s="15">
        <f t="shared" si="13"/>
        <v>240.08775621434052</v>
      </c>
      <c r="R69" s="15">
        <f t="shared" si="14"/>
        <v>431.44072179735576</v>
      </c>
      <c r="S69" s="31" t="str">
        <f>IF(tbl_MoEq[[#This Row],[High-Need LEAs (50% of cumulative enrollment)]]="x", IF(tbl_MoEq[[#This Row],[FY22 - FY21]]&gt;=Statewide_Decrease_FY21toFY22, "Pass", "Fail"), "")</f>
        <v>Pass</v>
      </c>
      <c r="T69" s="31" t="str">
        <f>IF(tbl_MoEq[[#This Row],[Highest-Poverty LEAs (20% of cumulative enrollment)]]= "x", IF(tbl_MoEq[[#This Row],[FY22-FY19]]&gt;=Statewide_Decrease_F19toFY22, "Pass", "Fail"), "")</f>
        <v/>
      </c>
    </row>
    <row r="70" spans="1:20" x14ac:dyDescent="0.25">
      <c r="A70" s="10">
        <v>4702790</v>
      </c>
      <c r="B70" s="11" t="s">
        <v>161</v>
      </c>
      <c r="C70" s="12">
        <v>0.20692798541476753</v>
      </c>
      <c r="D70" s="13">
        <v>1200.0942850000001</v>
      </c>
      <c r="E70" s="13">
        <f>SUM($D$2:D70)</f>
        <v>276276.76712199993</v>
      </c>
      <c r="F70" s="14" t="s">
        <v>320</v>
      </c>
      <c r="G70" s="19"/>
      <c r="H70" s="15">
        <v>7640000</v>
      </c>
      <c r="I70" s="15">
        <v>1200.0942850000001</v>
      </c>
      <c r="J70" s="15">
        <f t="shared" si="10"/>
        <v>6366.1664716618488</v>
      </c>
      <c r="K70" s="15">
        <v>7443000</v>
      </c>
      <c r="L70" s="15">
        <v>1200.0942850000001</v>
      </c>
      <c r="M70" s="15">
        <f t="shared" si="11"/>
        <v>6202.0127026936052</v>
      </c>
      <c r="N70" s="15">
        <v>7625000</v>
      </c>
      <c r="O70" s="15">
        <v>1297.5071099999998</v>
      </c>
      <c r="P70" s="15">
        <f t="shared" si="12"/>
        <v>5876.6537317857174</v>
      </c>
      <c r="Q70" s="15">
        <f t="shared" si="13"/>
        <v>164.15376896824364</v>
      </c>
      <c r="R70" s="15">
        <f t="shared" si="14"/>
        <v>489.51273987613149</v>
      </c>
      <c r="S70" s="31" t="str">
        <f>IF(tbl_MoEq[[#This Row],[High-Need LEAs (50% of cumulative enrollment)]]="x", IF(tbl_MoEq[[#This Row],[FY22 - FY21]]&gt;=Statewide_Decrease_FY21toFY22, "Pass", "Fail"), "")</f>
        <v>Pass</v>
      </c>
      <c r="T70" s="31" t="str">
        <f>IF(tbl_MoEq[[#This Row],[Highest-Poverty LEAs (20% of cumulative enrollment)]]= "x", IF(tbl_MoEq[[#This Row],[FY22-FY19]]&gt;=Statewide_Decrease_F19toFY22, "Pass", "Fail"), "")</f>
        <v/>
      </c>
    </row>
    <row r="71" spans="1:20" x14ac:dyDescent="0.25">
      <c r="A71" s="10">
        <v>4701860</v>
      </c>
      <c r="B71" s="11" t="s">
        <v>132</v>
      </c>
      <c r="C71" s="12">
        <v>0.20615866388308976</v>
      </c>
      <c r="D71" s="13">
        <v>3255.5250000000001</v>
      </c>
      <c r="E71" s="13">
        <f>SUM($D$2:D71)</f>
        <v>279532.29212199996</v>
      </c>
      <c r="F71" s="14" t="s">
        <v>320</v>
      </c>
      <c r="G71" s="19"/>
      <c r="H71" s="15">
        <v>22770000</v>
      </c>
      <c r="I71" s="15">
        <v>3255.5250000000001</v>
      </c>
      <c r="J71" s="15">
        <f t="shared" si="10"/>
        <v>6994.2635980371824</v>
      </c>
      <c r="K71" s="15">
        <v>22315000</v>
      </c>
      <c r="L71" s="15">
        <v>3255.5250000000001</v>
      </c>
      <c r="M71" s="15">
        <f t="shared" si="11"/>
        <v>6854.5011941238354</v>
      </c>
      <c r="N71" s="15">
        <v>22085000</v>
      </c>
      <c r="O71" s="15">
        <v>3295.4856074999998</v>
      </c>
      <c r="P71" s="15">
        <f t="shared" si="12"/>
        <v>6701.592005056269</v>
      </c>
      <c r="Q71" s="15">
        <f t="shared" si="13"/>
        <v>139.76240391334704</v>
      </c>
      <c r="R71" s="15">
        <f t="shared" si="14"/>
        <v>292.67159298091337</v>
      </c>
      <c r="S71" s="31" t="str">
        <f>IF(tbl_MoEq[[#This Row],[High-Need LEAs (50% of cumulative enrollment)]]="x", IF(tbl_MoEq[[#This Row],[FY22 - FY21]]&gt;=Statewide_Decrease_FY21toFY22, "Pass", "Fail"), "")</f>
        <v>Pass</v>
      </c>
      <c r="T71" s="31" t="str">
        <f>IF(tbl_MoEq[[#This Row],[Highest-Poverty LEAs (20% of cumulative enrollment)]]= "x", IF(tbl_MoEq[[#This Row],[FY22-FY19]]&gt;=Statewide_Decrease_F19toFY22, "Pass", "Fail"), "")</f>
        <v/>
      </c>
    </row>
    <row r="72" spans="1:20" x14ac:dyDescent="0.25">
      <c r="A72" s="10">
        <v>4703450</v>
      </c>
      <c r="B72" s="11" t="s">
        <v>180</v>
      </c>
      <c r="C72" s="12">
        <v>0.20495590088198237</v>
      </c>
      <c r="D72" s="13">
        <v>2144.1770474999998</v>
      </c>
      <c r="E72" s="13">
        <f>SUM($D$2:D72)</f>
        <v>281676.46916949993</v>
      </c>
      <c r="F72" s="14" t="s">
        <v>320</v>
      </c>
      <c r="G72" s="19"/>
      <c r="H72" s="15">
        <v>14207000</v>
      </c>
      <c r="I72" s="15">
        <v>2144.1770474999998</v>
      </c>
      <c r="J72" s="15">
        <f t="shared" si="10"/>
        <v>6625.8521032881272</v>
      </c>
      <c r="K72" s="15">
        <v>13871000</v>
      </c>
      <c r="L72" s="15">
        <v>2144.1770474999998</v>
      </c>
      <c r="M72" s="15">
        <f t="shared" si="11"/>
        <v>6469.1486256570433</v>
      </c>
      <c r="N72" s="15">
        <v>13444000</v>
      </c>
      <c r="O72" s="15">
        <v>2227.5424999999996</v>
      </c>
      <c r="P72" s="15">
        <f t="shared" si="12"/>
        <v>6035.3506162059766</v>
      </c>
      <c r="Q72" s="15">
        <f t="shared" si="13"/>
        <v>156.70347763108384</v>
      </c>
      <c r="R72" s="15">
        <f t="shared" si="14"/>
        <v>590.50148708215056</v>
      </c>
      <c r="S72" s="31" t="str">
        <f>IF(tbl_MoEq[[#This Row],[High-Need LEAs (50% of cumulative enrollment)]]="x", IF(tbl_MoEq[[#This Row],[FY22 - FY21]]&gt;=Statewide_Decrease_FY21toFY22, "Pass", "Fail"), "")</f>
        <v>Pass</v>
      </c>
      <c r="T72" s="31" t="str">
        <f>IF(tbl_MoEq[[#This Row],[Highest-Poverty LEAs (20% of cumulative enrollment)]]= "x", IF(tbl_MoEq[[#This Row],[FY22-FY19]]&gt;=Statewide_Decrease_F19toFY22, "Pass", "Fail"), "")</f>
        <v/>
      </c>
    </row>
    <row r="73" spans="1:20" x14ac:dyDescent="0.25">
      <c r="A73" s="10">
        <v>4700150</v>
      </c>
      <c r="B73" s="11" t="s">
        <v>166</v>
      </c>
      <c r="C73" s="12">
        <v>0.20485268630849221</v>
      </c>
      <c r="D73" s="13">
        <v>2508.7244900000001</v>
      </c>
      <c r="E73" s="13">
        <f>SUM($D$2:D73)</f>
        <v>284185.19365949993</v>
      </c>
      <c r="F73" s="14" t="s">
        <v>320</v>
      </c>
      <c r="G73" s="19"/>
      <c r="H73" s="15">
        <v>13663000</v>
      </c>
      <c r="I73" s="15">
        <v>2508.7244900000001</v>
      </c>
      <c r="J73" s="15">
        <f t="shared" si="10"/>
        <v>5446.1938943323348</v>
      </c>
      <c r="K73" s="15">
        <v>13325000</v>
      </c>
      <c r="L73" s="15">
        <v>2508.7244900000001</v>
      </c>
      <c r="M73" s="15">
        <f t="shared" si="11"/>
        <v>5311.464073920688</v>
      </c>
      <c r="N73" s="15">
        <v>13047000</v>
      </c>
      <c r="O73" s="15">
        <v>2491.8499425</v>
      </c>
      <c r="P73" s="15">
        <f t="shared" si="12"/>
        <v>5235.8690535395272</v>
      </c>
      <c r="Q73" s="15">
        <f t="shared" si="13"/>
        <v>134.72982041164687</v>
      </c>
      <c r="R73" s="15">
        <f t="shared" si="14"/>
        <v>210.32484079280766</v>
      </c>
      <c r="S73" s="31" t="str">
        <f>IF(tbl_MoEq[[#This Row],[High-Need LEAs (50% of cumulative enrollment)]]="x", IF(tbl_MoEq[[#This Row],[FY22 - FY21]]&gt;=Statewide_Decrease_FY21toFY22, "Pass", "Fail"), "")</f>
        <v>Pass</v>
      </c>
      <c r="T73" s="31" t="str">
        <f>IF(tbl_MoEq[[#This Row],[Highest-Poverty LEAs (20% of cumulative enrollment)]]= "x", IF(tbl_MoEq[[#This Row],[FY22-FY19]]&gt;=Statewide_Decrease_F19toFY22, "Pass", "Fail"), "")</f>
        <v/>
      </c>
    </row>
    <row r="74" spans="1:20" x14ac:dyDescent="0.25">
      <c r="A74" s="10">
        <v>4704500</v>
      </c>
      <c r="B74" s="11" t="s">
        <v>212</v>
      </c>
      <c r="C74" s="12">
        <v>0.20449335167354424</v>
      </c>
      <c r="D74" s="13">
        <v>3755.6224999999995</v>
      </c>
      <c r="E74" s="13">
        <f>SUM($D$2:D74)</f>
        <v>287940.81615949993</v>
      </c>
      <c r="F74" s="14" t="s">
        <v>320</v>
      </c>
      <c r="G74" s="19"/>
      <c r="H74" s="15">
        <v>23423000</v>
      </c>
      <c r="I74" s="15">
        <v>3755.6224999999995</v>
      </c>
      <c r="J74" s="15">
        <f t="shared" si="10"/>
        <v>6236.7823177116452</v>
      </c>
      <c r="K74" s="15">
        <v>22870000</v>
      </c>
      <c r="L74" s="15">
        <v>3755.6224999999995</v>
      </c>
      <c r="M74" s="15">
        <f t="shared" si="11"/>
        <v>6089.536421725028</v>
      </c>
      <c r="N74" s="15">
        <v>22326000</v>
      </c>
      <c r="O74" s="15">
        <v>3837.5738749999996</v>
      </c>
      <c r="P74" s="15">
        <f t="shared" si="12"/>
        <v>5817.7381666691699</v>
      </c>
      <c r="Q74" s="15">
        <f t="shared" si="13"/>
        <v>147.24589598661714</v>
      </c>
      <c r="R74" s="15">
        <f t="shared" si="14"/>
        <v>419.04415104247528</v>
      </c>
      <c r="S74" s="31" t="str">
        <f>IF(tbl_MoEq[[#This Row],[High-Need LEAs (50% of cumulative enrollment)]]="x", IF(tbl_MoEq[[#This Row],[FY22 - FY21]]&gt;=Statewide_Decrease_FY21toFY22, "Pass", "Fail"), "")</f>
        <v>Pass</v>
      </c>
      <c r="T74" s="31" t="str">
        <f>IF(tbl_MoEq[[#This Row],[Highest-Poverty LEAs (20% of cumulative enrollment)]]= "x", IF(tbl_MoEq[[#This Row],[FY22-FY19]]&gt;=Statewide_Decrease_F19toFY22, "Pass", "Fail"), "")</f>
        <v/>
      </c>
    </row>
    <row r="75" spans="1:20" x14ac:dyDescent="0.25">
      <c r="A75" s="10">
        <v>4702640</v>
      </c>
      <c r="B75" s="11" t="s">
        <v>157</v>
      </c>
      <c r="C75" s="12">
        <v>0.20403377110694185</v>
      </c>
      <c r="D75" s="13">
        <v>3857.1899999999991</v>
      </c>
      <c r="E75" s="13">
        <f>SUM($D$2:D75)</f>
        <v>291798.00615949993</v>
      </c>
      <c r="F75" s="14" t="s">
        <v>320</v>
      </c>
      <c r="G75" s="19"/>
      <c r="H75" s="15">
        <v>21215000</v>
      </c>
      <c r="I75" s="15">
        <v>3857.1899999999991</v>
      </c>
      <c r="J75" s="15">
        <f t="shared" si="10"/>
        <v>5500.1179615212122</v>
      </c>
      <c r="K75" s="15">
        <v>20710000</v>
      </c>
      <c r="L75" s="15">
        <v>3857.1899999999991</v>
      </c>
      <c r="M75" s="15">
        <f t="shared" si="11"/>
        <v>5369.1936357814902</v>
      </c>
      <c r="N75" s="15">
        <v>20182000</v>
      </c>
      <c r="O75" s="15">
        <v>3961.7102399999999</v>
      </c>
      <c r="P75" s="15">
        <f t="shared" si="12"/>
        <v>5094.2645416692567</v>
      </c>
      <c r="Q75" s="15">
        <f t="shared" si="13"/>
        <v>130.92432573972201</v>
      </c>
      <c r="R75" s="15">
        <f t="shared" si="14"/>
        <v>405.85341985195555</v>
      </c>
      <c r="S75" s="31" t="str">
        <f>IF(tbl_MoEq[[#This Row],[High-Need LEAs (50% of cumulative enrollment)]]="x", IF(tbl_MoEq[[#This Row],[FY22 - FY21]]&gt;=Statewide_Decrease_FY21toFY22, "Pass", "Fail"), "")</f>
        <v>Pass</v>
      </c>
      <c r="T75" s="31" t="str">
        <f>IF(tbl_MoEq[[#This Row],[Highest-Poverty LEAs (20% of cumulative enrollment)]]= "x", IF(tbl_MoEq[[#This Row],[FY22-FY19]]&gt;=Statewide_Decrease_F19toFY22, "Pass", "Fail"), "")</f>
        <v/>
      </c>
    </row>
    <row r="76" spans="1:20" x14ac:dyDescent="0.25">
      <c r="A76" s="10">
        <v>4700900</v>
      </c>
      <c r="B76" s="11" t="s">
        <v>101</v>
      </c>
      <c r="C76" s="12">
        <v>0.20320372044955431</v>
      </c>
      <c r="D76" s="13">
        <v>7011.3130050000009</v>
      </c>
      <c r="E76" s="13">
        <f>SUM($D$2:D76)</f>
        <v>298809.31916449993</v>
      </c>
      <c r="F76" s="14" t="s">
        <v>320</v>
      </c>
      <c r="G76" s="19"/>
      <c r="H76" s="15">
        <v>35390000</v>
      </c>
      <c r="I76" s="15">
        <v>7011.3130050000009</v>
      </c>
      <c r="J76" s="15">
        <f t="shared" si="10"/>
        <v>5047.5567093869886</v>
      </c>
      <c r="K76" s="15">
        <v>34543000</v>
      </c>
      <c r="L76" s="15">
        <v>7011.3130050000009</v>
      </c>
      <c r="M76" s="15">
        <f t="shared" si="11"/>
        <v>4926.7519472267513</v>
      </c>
      <c r="N76" s="15">
        <v>33414000</v>
      </c>
      <c r="O76" s="15">
        <v>7101.94272</v>
      </c>
      <c r="P76" s="15">
        <f t="shared" si="12"/>
        <v>4704.9098137474139</v>
      </c>
      <c r="Q76" s="15">
        <f t="shared" si="13"/>
        <v>120.80476216023726</v>
      </c>
      <c r="R76" s="15">
        <f t="shared" si="14"/>
        <v>342.64689563957472</v>
      </c>
      <c r="S76" s="31" t="str">
        <f>IF(tbl_MoEq[[#This Row],[High-Need LEAs (50% of cumulative enrollment)]]="x", IF(tbl_MoEq[[#This Row],[FY22 - FY21]]&gt;=Statewide_Decrease_FY21toFY22, "Pass", "Fail"), "")</f>
        <v>Pass</v>
      </c>
      <c r="T76" s="31" t="str">
        <f>IF(tbl_MoEq[[#This Row],[Highest-Poverty LEAs (20% of cumulative enrollment)]]= "x", IF(tbl_MoEq[[#This Row],[FY22-FY19]]&gt;=Statewide_Decrease_F19toFY22, "Pass", "Fail"), "")</f>
        <v/>
      </c>
    </row>
    <row r="77" spans="1:20" x14ac:dyDescent="0.25">
      <c r="A77" s="10">
        <v>4700144</v>
      </c>
      <c r="B77" s="18" t="s">
        <v>215</v>
      </c>
      <c r="C77" s="12">
        <v>0.20250000000000001</v>
      </c>
      <c r="D77" s="13">
        <v>490.46</v>
      </c>
      <c r="E77" s="13">
        <f>SUM($D$2:D77)</f>
        <v>299299.77916449995</v>
      </c>
      <c r="F77" s="14" t="s">
        <v>320</v>
      </c>
      <c r="G77" s="19"/>
      <c r="H77" s="15">
        <v>6105000</v>
      </c>
      <c r="I77" s="15">
        <v>459.63</v>
      </c>
      <c r="J77" s="15">
        <f t="shared" si="10"/>
        <v>13282.422818353893</v>
      </c>
      <c r="K77" s="15">
        <v>5856400</v>
      </c>
      <c r="L77" s="15">
        <v>474.5</v>
      </c>
      <c r="M77" s="15">
        <f t="shared" si="11"/>
        <v>12342.255005268704</v>
      </c>
      <c r="N77" s="15">
        <v>5730200</v>
      </c>
      <c r="O77" s="15">
        <v>490.85</v>
      </c>
      <c r="P77" s="15">
        <f t="shared" si="12"/>
        <v>11674.034837526739</v>
      </c>
      <c r="Q77" s="15">
        <f t="shared" si="13"/>
        <v>940.16781308518875</v>
      </c>
      <c r="R77" s="15">
        <f t="shared" si="14"/>
        <v>1608.387980827154</v>
      </c>
      <c r="S77" s="31" t="str">
        <f>IF(tbl_MoEq[[#This Row],[High-Need LEAs (50% of cumulative enrollment)]]="x", IF(tbl_MoEq[[#This Row],[FY22 - FY21]]&gt;=Statewide_Decrease_FY21toFY22, "Pass", "Fail"), "")</f>
        <v>Pass</v>
      </c>
      <c r="T77" s="31" t="str">
        <f>IF(tbl_MoEq[[#This Row],[Highest-Poverty LEAs (20% of cumulative enrollment)]]= "x", IF(tbl_MoEq[[#This Row],[FY22-FY19]]&gt;=Statewide_Decrease_F19toFY22, "Pass", "Fail"), "")</f>
        <v/>
      </c>
    </row>
    <row r="78" spans="1:20" x14ac:dyDescent="0.25">
      <c r="A78" s="10">
        <v>4704470</v>
      </c>
      <c r="B78" s="11" t="s">
        <v>210</v>
      </c>
      <c r="C78" s="12">
        <v>0.20183290707587384</v>
      </c>
      <c r="D78" s="13">
        <v>3945.8530575</v>
      </c>
      <c r="E78" s="13">
        <f>SUM($D$2:D78)</f>
        <v>303245.63222199993</v>
      </c>
      <c r="F78" s="14" t="s">
        <v>320</v>
      </c>
      <c r="G78" s="19"/>
      <c r="H78" s="15">
        <v>23239000</v>
      </c>
      <c r="I78" s="15">
        <v>3945.8530575</v>
      </c>
      <c r="J78" s="15">
        <f t="shared" si="10"/>
        <v>5889.474255973355</v>
      </c>
      <c r="K78" s="15">
        <v>22686000</v>
      </c>
      <c r="L78" s="15">
        <v>3945.8530575</v>
      </c>
      <c r="M78" s="15">
        <f t="shared" si="11"/>
        <v>5749.3271212621685</v>
      </c>
      <c r="N78" s="15">
        <v>22405000</v>
      </c>
      <c r="O78" s="15">
        <v>4034.4720750000001</v>
      </c>
      <c r="P78" s="15">
        <f t="shared" si="12"/>
        <v>5553.3907741820221</v>
      </c>
      <c r="Q78" s="15">
        <f t="shared" si="13"/>
        <v>140.14713471118648</v>
      </c>
      <c r="R78" s="15">
        <f t="shared" si="14"/>
        <v>336.08348179133282</v>
      </c>
      <c r="S78" s="31" t="str">
        <f>IF(tbl_MoEq[[#This Row],[High-Need LEAs (50% of cumulative enrollment)]]="x", IF(tbl_MoEq[[#This Row],[FY22 - FY21]]&gt;=Statewide_Decrease_FY21toFY22, "Pass", "Fail"), "")</f>
        <v>Pass</v>
      </c>
      <c r="T78" s="31" t="str">
        <f>IF(tbl_MoEq[[#This Row],[Highest-Poverty LEAs (20% of cumulative enrollment)]]= "x", IF(tbl_MoEq[[#This Row],[FY22-FY19]]&gt;=Statewide_Decrease_F19toFY22, "Pass", "Fail"), "")</f>
        <v/>
      </c>
    </row>
    <row r="79" spans="1:20" x14ac:dyDescent="0.25">
      <c r="A79" s="10">
        <v>4702880</v>
      </c>
      <c r="B79" s="11" t="s">
        <v>163</v>
      </c>
      <c r="C79" s="12">
        <v>0.20162252445717013</v>
      </c>
      <c r="D79" s="13">
        <v>3910.4556700000003</v>
      </c>
      <c r="E79" s="13">
        <f>SUM($D$2:D79)</f>
        <v>307156.08789199992</v>
      </c>
      <c r="F79" s="14" t="s">
        <v>320</v>
      </c>
      <c r="G79" s="19"/>
      <c r="H79" s="15">
        <v>25294000</v>
      </c>
      <c r="I79" s="15">
        <v>3910.4556700000003</v>
      </c>
      <c r="J79" s="15">
        <f t="shared" si="10"/>
        <v>6468.2998950861393</v>
      </c>
      <c r="K79" s="15">
        <v>24719000</v>
      </c>
      <c r="L79" s="15">
        <v>3910.4556700000003</v>
      </c>
      <c r="M79" s="15">
        <f t="shared" si="11"/>
        <v>6321.2582077423212</v>
      </c>
      <c r="N79" s="15">
        <v>24614000</v>
      </c>
      <c r="O79" s="15">
        <v>4081.5342924999995</v>
      </c>
      <c r="P79" s="15">
        <f t="shared" si="12"/>
        <v>6030.5753268395456</v>
      </c>
      <c r="Q79" s="15">
        <f t="shared" si="13"/>
        <v>147.04168734381801</v>
      </c>
      <c r="R79" s="15">
        <f t="shared" si="14"/>
        <v>437.72456824659366</v>
      </c>
      <c r="S79" s="31" t="str">
        <f>IF(tbl_MoEq[[#This Row],[High-Need LEAs (50% of cumulative enrollment)]]="x", IF(tbl_MoEq[[#This Row],[FY22 - FY21]]&gt;=Statewide_Decrease_FY21toFY22, "Pass", "Fail"), "")</f>
        <v>Pass</v>
      </c>
      <c r="T79" s="31" t="str">
        <f>IF(tbl_MoEq[[#This Row],[Highest-Poverty LEAs (20% of cumulative enrollment)]]= "x", IF(tbl_MoEq[[#This Row],[FY22-FY19]]&gt;=Statewide_Decrease_F19toFY22, "Pass", "Fail"), "")</f>
        <v/>
      </c>
    </row>
    <row r="80" spans="1:20" x14ac:dyDescent="0.25">
      <c r="A80" s="10">
        <v>4702130</v>
      </c>
      <c r="B80" s="11" t="s">
        <v>140</v>
      </c>
      <c r="C80" s="12">
        <v>0.20132255694342396</v>
      </c>
      <c r="D80" s="13">
        <v>7871.7937499999998</v>
      </c>
      <c r="E80" s="13">
        <f>SUM($D$2:D80)</f>
        <v>315027.88164199993</v>
      </c>
      <c r="F80" s="14" t="s">
        <v>320</v>
      </c>
      <c r="G80" s="19"/>
      <c r="H80" s="15">
        <v>35337000</v>
      </c>
      <c r="I80" s="15">
        <v>7871.7937499999998</v>
      </c>
      <c r="J80" s="15">
        <f t="shared" si="10"/>
        <v>4489.0657863082351</v>
      </c>
      <c r="K80" s="15">
        <v>34439000</v>
      </c>
      <c r="L80" s="15">
        <v>7871.7937499999998</v>
      </c>
      <c r="M80" s="15">
        <f t="shared" si="11"/>
        <v>4374.9875941553983</v>
      </c>
      <c r="N80" s="15">
        <v>32372000</v>
      </c>
      <c r="O80" s="15">
        <v>7779.8012500000013</v>
      </c>
      <c r="P80" s="15">
        <f t="shared" si="12"/>
        <v>4161.031748722372</v>
      </c>
      <c r="Q80" s="15">
        <f t="shared" si="13"/>
        <v>114.07819215283689</v>
      </c>
      <c r="R80" s="15">
        <f t="shared" si="14"/>
        <v>328.03403758586319</v>
      </c>
      <c r="S80" s="31" t="str">
        <f>IF(tbl_MoEq[[#This Row],[High-Need LEAs (50% of cumulative enrollment)]]="x", IF(tbl_MoEq[[#This Row],[FY22 - FY21]]&gt;=Statewide_Decrease_FY21toFY22, "Pass", "Fail"), "")</f>
        <v>Pass</v>
      </c>
      <c r="T80" s="31" t="str">
        <f>IF(tbl_MoEq[[#This Row],[Highest-Poverty LEAs (20% of cumulative enrollment)]]= "x", IF(tbl_MoEq[[#This Row],[FY22-FY19]]&gt;=Statewide_Decrease_F19toFY22, "Pass", "Fail"), "")</f>
        <v/>
      </c>
    </row>
    <row r="81" spans="1:20" x14ac:dyDescent="0.25">
      <c r="A81" s="10">
        <v>4703870</v>
      </c>
      <c r="B81" s="11" t="s">
        <v>192</v>
      </c>
      <c r="C81" s="12">
        <v>0.20048676604806814</v>
      </c>
      <c r="D81" s="13">
        <v>2953.7072574999997</v>
      </c>
      <c r="E81" s="13">
        <f>SUM($D$2:D81)</f>
        <v>317981.58889949991</v>
      </c>
      <c r="F81" s="14" t="s">
        <v>320</v>
      </c>
      <c r="G81" s="19"/>
      <c r="H81" s="15">
        <v>17999000</v>
      </c>
      <c r="I81" s="15">
        <v>2953.7072574999997</v>
      </c>
      <c r="J81" s="15">
        <f t="shared" si="10"/>
        <v>6093.6979974224823</v>
      </c>
      <c r="K81" s="15">
        <v>17560000</v>
      </c>
      <c r="L81" s="15">
        <v>2953.7072574999997</v>
      </c>
      <c r="M81" s="15">
        <f t="shared" si="11"/>
        <v>5945.0712169975432</v>
      </c>
      <c r="N81" s="15">
        <v>17054000</v>
      </c>
      <c r="O81" s="15">
        <v>2972.7048224999999</v>
      </c>
      <c r="P81" s="15">
        <f t="shared" si="12"/>
        <v>5736.8628970224645</v>
      </c>
      <c r="Q81" s="15">
        <f t="shared" si="13"/>
        <v>148.62678042493917</v>
      </c>
      <c r="R81" s="15">
        <f t="shared" si="14"/>
        <v>356.83510040001784</v>
      </c>
      <c r="S81" s="31" t="str">
        <f>IF(tbl_MoEq[[#This Row],[High-Need LEAs (50% of cumulative enrollment)]]="x", IF(tbl_MoEq[[#This Row],[FY22 - FY21]]&gt;=Statewide_Decrease_FY21toFY22, "Pass", "Fail"), "")</f>
        <v>Pass</v>
      </c>
      <c r="T81" s="31" t="str">
        <f>IF(tbl_MoEq[[#This Row],[Highest-Poverty LEAs (20% of cumulative enrollment)]]= "x", IF(tbl_MoEq[[#This Row],[FY22-FY19]]&gt;=Statewide_Decrease_F19toFY22, "Pass", "Fail"), "")</f>
        <v/>
      </c>
    </row>
    <row r="82" spans="1:20" x14ac:dyDescent="0.25">
      <c r="A82" s="10">
        <v>4703590</v>
      </c>
      <c r="B82" s="11" t="s">
        <v>184</v>
      </c>
      <c r="C82" s="12">
        <v>0.19957203994293865</v>
      </c>
      <c r="D82" s="13">
        <v>6282.1003899999996</v>
      </c>
      <c r="E82" s="13">
        <f>SUM($D$2:D82)</f>
        <v>324263.68928949989</v>
      </c>
      <c r="F82" s="14" t="s">
        <v>320</v>
      </c>
      <c r="G82" s="19"/>
      <c r="H82" s="15">
        <v>33088000</v>
      </c>
      <c r="I82" s="15">
        <v>6282.1003899999996</v>
      </c>
      <c r="J82" s="15">
        <f t="shared" si="10"/>
        <v>5267.0282144281373</v>
      </c>
      <c r="K82" s="15">
        <v>32259000</v>
      </c>
      <c r="L82" s="15">
        <v>6282.1003899999996</v>
      </c>
      <c r="M82" s="15">
        <f t="shared" si="11"/>
        <v>5135.0659806950334</v>
      </c>
      <c r="N82" s="15">
        <v>31150000</v>
      </c>
      <c r="O82" s="15">
        <v>6382.6697225000007</v>
      </c>
      <c r="P82" s="15">
        <f t="shared" si="12"/>
        <v>4880.4029276637848</v>
      </c>
      <c r="Q82" s="15">
        <f t="shared" si="13"/>
        <v>131.96223373310386</v>
      </c>
      <c r="R82" s="15">
        <f t="shared" si="14"/>
        <v>386.6252867643525</v>
      </c>
      <c r="S82" s="31" t="str">
        <f>IF(tbl_MoEq[[#This Row],[High-Need LEAs (50% of cumulative enrollment)]]="x", IF(tbl_MoEq[[#This Row],[FY22 - FY21]]&gt;=Statewide_Decrease_FY21toFY22, "Pass", "Fail"), "")</f>
        <v>Pass</v>
      </c>
      <c r="T82" s="31" t="str">
        <f>IF(tbl_MoEq[[#This Row],[Highest-Poverty LEAs (20% of cumulative enrollment)]]= "x", IF(tbl_MoEq[[#This Row],[FY22-FY19]]&gt;=Statewide_Decrease_F19toFY22, "Pass", "Fail"), "")</f>
        <v/>
      </c>
    </row>
    <row r="83" spans="1:20" x14ac:dyDescent="0.25">
      <c r="A83" s="10">
        <v>4704230</v>
      </c>
      <c r="B83" s="11" t="s">
        <v>203</v>
      </c>
      <c r="C83" s="12">
        <v>0.19744204636290968</v>
      </c>
      <c r="D83" s="13">
        <v>2180.2425000000003</v>
      </c>
      <c r="E83" s="13">
        <f>SUM($D$2:D83)</f>
        <v>326443.93178949988</v>
      </c>
      <c r="F83" s="14" t="s">
        <v>320</v>
      </c>
      <c r="G83" s="19"/>
      <c r="H83" s="15">
        <v>13465000</v>
      </c>
      <c r="I83" s="15">
        <v>2180.2425000000003</v>
      </c>
      <c r="J83" s="15">
        <f t="shared" si="10"/>
        <v>6175.9185044782853</v>
      </c>
      <c r="K83" s="15">
        <v>13139000</v>
      </c>
      <c r="L83" s="15">
        <v>2180.2425000000003</v>
      </c>
      <c r="M83" s="15">
        <f t="shared" si="11"/>
        <v>6026.3938529773632</v>
      </c>
      <c r="N83" s="15">
        <v>13172000</v>
      </c>
      <c r="O83" s="15">
        <v>2299.05951</v>
      </c>
      <c r="P83" s="15">
        <f t="shared" si="12"/>
        <v>5729.2992820355485</v>
      </c>
      <c r="Q83" s="15">
        <f t="shared" si="13"/>
        <v>149.52465150092212</v>
      </c>
      <c r="R83" s="15">
        <f t="shared" si="14"/>
        <v>446.61922244273683</v>
      </c>
      <c r="S83" s="31" t="str">
        <f>IF(tbl_MoEq[[#This Row],[High-Need LEAs (50% of cumulative enrollment)]]="x", IF(tbl_MoEq[[#This Row],[FY22 - FY21]]&gt;=Statewide_Decrease_FY21toFY22, "Pass", "Fail"), "")</f>
        <v>Pass</v>
      </c>
      <c r="T83" s="31" t="str">
        <f>IF(tbl_MoEq[[#This Row],[Highest-Poverty LEAs (20% of cumulative enrollment)]]= "x", IF(tbl_MoEq[[#This Row],[FY22-FY19]]&gt;=Statewide_Decrease_F19toFY22, "Pass", "Fail"), "")</f>
        <v/>
      </c>
    </row>
    <row r="84" spans="1:20" x14ac:dyDescent="0.25">
      <c r="A84" s="10">
        <v>4704440</v>
      </c>
      <c r="B84" s="11" t="s">
        <v>209</v>
      </c>
      <c r="C84" s="12">
        <v>0.19608778625954199</v>
      </c>
      <c r="D84" s="13">
        <v>2048.3410325</v>
      </c>
      <c r="E84" s="13">
        <f>SUM($D$2:D84)</f>
        <v>328492.27282199985</v>
      </c>
      <c r="F84" s="14" t="s">
        <v>320</v>
      </c>
      <c r="G84" s="19"/>
      <c r="H84" s="15">
        <v>14700000</v>
      </c>
      <c r="I84" s="15">
        <v>2048.3410325</v>
      </c>
      <c r="J84" s="15">
        <f t="shared" si="10"/>
        <v>7176.5393392811411</v>
      </c>
      <c r="K84" s="15">
        <v>14419000</v>
      </c>
      <c r="L84" s="15">
        <v>2048.3410325</v>
      </c>
      <c r="M84" s="15">
        <f t="shared" si="11"/>
        <v>7039.3551519112088</v>
      </c>
      <c r="N84" s="15">
        <v>14318000</v>
      </c>
      <c r="O84" s="15">
        <v>2163.1946374999998</v>
      </c>
      <c r="P84" s="15">
        <f t="shared" si="12"/>
        <v>6618.9143370599731</v>
      </c>
      <c r="Q84" s="15">
        <f t="shared" si="13"/>
        <v>137.18418736993226</v>
      </c>
      <c r="R84" s="15">
        <f t="shared" si="14"/>
        <v>557.62500222116796</v>
      </c>
      <c r="S84" s="31" t="str">
        <f>IF(tbl_MoEq[[#This Row],[High-Need LEAs (50% of cumulative enrollment)]]="x", IF(tbl_MoEq[[#This Row],[FY22 - FY21]]&gt;=Statewide_Decrease_FY21toFY22, "Pass", "Fail"), "")</f>
        <v>Pass</v>
      </c>
      <c r="T84" s="31" t="str">
        <f>IF(tbl_MoEq[[#This Row],[Highest-Poverty LEAs (20% of cumulative enrollment)]]= "x", IF(tbl_MoEq[[#This Row],[FY22-FY19]]&gt;=Statewide_Decrease_F19toFY22, "Pass", "Fail"), "")</f>
        <v/>
      </c>
    </row>
    <row r="85" spans="1:20" x14ac:dyDescent="0.25">
      <c r="A85" s="10">
        <v>4704100</v>
      </c>
      <c r="B85" s="11" t="s">
        <v>200</v>
      </c>
      <c r="C85" s="12">
        <v>0.19586206896551725</v>
      </c>
      <c r="D85" s="13">
        <v>1257.60555</v>
      </c>
      <c r="E85" s="13">
        <f>SUM($D$2:D85)</f>
        <v>329749.87837199983</v>
      </c>
      <c r="F85" s="14" t="s">
        <v>320</v>
      </c>
      <c r="G85" s="19"/>
      <c r="H85" s="15">
        <v>8187000</v>
      </c>
      <c r="I85" s="15">
        <v>1257.60555</v>
      </c>
      <c r="J85" s="15">
        <f t="shared" si="10"/>
        <v>6509.9903542887514</v>
      </c>
      <c r="K85" s="15">
        <v>7988000</v>
      </c>
      <c r="L85" s="15">
        <v>1257.60555</v>
      </c>
      <c r="M85" s="15">
        <f t="shared" si="11"/>
        <v>6351.7531391301509</v>
      </c>
      <c r="N85" s="15">
        <v>7862000</v>
      </c>
      <c r="O85" s="15">
        <v>1274.1315325</v>
      </c>
      <c r="P85" s="15">
        <f t="shared" si="12"/>
        <v>6170.4775366274826</v>
      </c>
      <c r="Q85" s="15">
        <f t="shared" si="13"/>
        <v>158.23721515860052</v>
      </c>
      <c r="R85" s="15">
        <f t="shared" si="14"/>
        <v>339.51281766126885</v>
      </c>
      <c r="S85" s="31" t="str">
        <f>IF(tbl_MoEq[[#This Row],[High-Need LEAs (50% of cumulative enrollment)]]="x", IF(tbl_MoEq[[#This Row],[FY22 - FY21]]&gt;=Statewide_Decrease_FY21toFY22, "Pass", "Fail"), "")</f>
        <v>Pass</v>
      </c>
      <c r="T85" s="31" t="str">
        <f>IF(tbl_MoEq[[#This Row],[Highest-Poverty LEAs (20% of cumulative enrollment)]]= "x", IF(tbl_MoEq[[#This Row],[FY22-FY19]]&gt;=Statewide_Decrease_F19toFY22, "Pass", "Fail"), "")</f>
        <v/>
      </c>
    </row>
    <row r="86" spans="1:20" x14ac:dyDescent="0.25">
      <c r="A86" s="10">
        <v>4703900</v>
      </c>
      <c r="B86" s="11" t="s">
        <v>193</v>
      </c>
      <c r="C86" s="12">
        <v>0.19424460431654678</v>
      </c>
      <c r="D86" s="13">
        <v>328.563875</v>
      </c>
      <c r="E86" s="13">
        <f>SUM($D$2:D86)</f>
        <v>330078.44224699982</v>
      </c>
      <c r="F86" s="14" t="s">
        <v>320</v>
      </c>
      <c r="G86" s="19"/>
      <c r="H86" s="15">
        <v>2158000</v>
      </c>
      <c r="I86" s="15">
        <v>328.563875</v>
      </c>
      <c r="J86" s="15">
        <f t="shared" si="10"/>
        <v>6567.9770790382845</v>
      </c>
      <c r="K86" s="15">
        <v>2100000</v>
      </c>
      <c r="L86" s="15">
        <v>328.563875</v>
      </c>
      <c r="M86" s="15">
        <f t="shared" si="11"/>
        <v>6391.4512817332707</v>
      </c>
      <c r="N86" s="15">
        <v>2062000</v>
      </c>
      <c r="O86" s="15">
        <v>336.72624999999999</v>
      </c>
      <c r="P86" s="15">
        <f t="shared" si="12"/>
        <v>6123.668707147126</v>
      </c>
      <c r="Q86" s="15">
        <f t="shared" si="13"/>
        <v>176.52579730501384</v>
      </c>
      <c r="R86" s="15">
        <f t="shared" si="14"/>
        <v>444.30837189115846</v>
      </c>
      <c r="S86" s="31" t="str">
        <f>IF(tbl_MoEq[[#This Row],[High-Need LEAs (50% of cumulative enrollment)]]="x", IF(tbl_MoEq[[#This Row],[FY22 - FY21]]&gt;=Statewide_Decrease_FY21toFY22, "Pass", "Fail"), "")</f>
        <v>Pass</v>
      </c>
      <c r="T86" s="31" t="str">
        <f>IF(tbl_MoEq[[#This Row],[Highest-Poverty LEAs (20% of cumulative enrollment)]]= "x", IF(tbl_MoEq[[#This Row],[FY22-FY19]]&gt;=Statewide_Decrease_F19toFY22, "Pass", "Fail"), "")</f>
        <v/>
      </c>
    </row>
    <row r="87" spans="1:20" x14ac:dyDescent="0.25">
      <c r="A87" s="10">
        <v>4702340</v>
      </c>
      <c r="B87" s="11" t="s">
        <v>147</v>
      </c>
      <c r="C87" s="12">
        <v>0.19414330218068535</v>
      </c>
      <c r="D87" s="13">
        <v>6591.7157650000008</v>
      </c>
      <c r="E87" s="13">
        <f>SUM($D$2:D87)</f>
        <v>336670.1580119998</v>
      </c>
      <c r="F87" s="14" t="s">
        <v>320</v>
      </c>
      <c r="G87" s="19"/>
      <c r="H87" s="15">
        <v>39581000</v>
      </c>
      <c r="I87" s="15">
        <v>6591.7157650000008</v>
      </c>
      <c r="J87" s="15">
        <f t="shared" si="10"/>
        <v>6004.6581817382103</v>
      </c>
      <c r="K87" s="15">
        <v>38638000</v>
      </c>
      <c r="L87" s="15">
        <v>6591.7157650000008</v>
      </c>
      <c r="M87" s="15">
        <f t="shared" si="11"/>
        <v>5861.5998288573046</v>
      </c>
      <c r="N87" s="15">
        <v>37753000</v>
      </c>
      <c r="O87" s="15">
        <v>6651.1314025000001</v>
      </c>
      <c r="P87" s="15">
        <f t="shared" si="12"/>
        <v>5676.1771366912935</v>
      </c>
      <c r="Q87" s="15">
        <f t="shared" si="13"/>
        <v>143.05835288090566</v>
      </c>
      <c r="R87" s="15">
        <f t="shared" si="14"/>
        <v>328.48104504691673</v>
      </c>
      <c r="S87" s="31" t="str">
        <f>IF(tbl_MoEq[[#This Row],[High-Need LEAs (50% of cumulative enrollment)]]="x", IF(tbl_MoEq[[#This Row],[FY22 - FY21]]&gt;=Statewide_Decrease_FY21toFY22, "Pass", "Fail"), "")</f>
        <v>Pass</v>
      </c>
      <c r="T87" s="31" t="str">
        <f>IF(tbl_MoEq[[#This Row],[Highest-Poverty LEAs (20% of cumulative enrollment)]]= "x", IF(tbl_MoEq[[#This Row],[FY22-FY19]]&gt;=Statewide_Decrease_F19toFY22, "Pass", "Fail"), "")</f>
        <v/>
      </c>
    </row>
    <row r="88" spans="1:20" x14ac:dyDescent="0.25">
      <c r="A88" s="10">
        <v>4703240</v>
      </c>
      <c r="B88" s="11" t="s">
        <v>173</v>
      </c>
      <c r="C88" s="12">
        <v>0.19399830938292476</v>
      </c>
      <c r="D88" s="13">
        <v>4558.8348274999998</v>
      </c>
      <c r="E88" s="13">
        <f>SUM($D$2:D88)</f>
        <v>341228.99283949978</v>
      </c>
      <c r="F88" s="14" t="s">
        <v>320</v>
      </c>
      <c r="G88" s="19"/>
      <c r="H88" s="15">
        <v>23721000</v>
      </c>
      <c r="I88" s="15">
        <v>4558.8348274999998</v>
      </c>
      <c r="J88" s="15">
        <f t="shared" si="10"/>
        <v>5203.3032337362083</v>
      </c>
      <c r="K88" s="15">
        <v>23127000</v>
      </c>
      <c r="L88" s="15">
        <v>4558.8348274999998</v>
      </c>
      <c r="M88" s="15">
        <f t="shared" si="11"/>
        <v>5073.0067824550943</v>
      </c>
      <c r="N88" s="15">
        <v>22021000</v>
      </c>
      <c r="O88" s="15">
        <v>4395.4249649999992</v>
      </c>
      <c r="P88" s="15">
        <f t="shared" si="12"/>
        <v>5009.9820097827569</v>
      </c>
      <c r="Q88" s="15">
        <f t="shared" si="13"/>
        <v>130.29645128111406</v>
      </c>
      <c r="R88" s="15">
        <f t="shared" si="14"/>
        <v>193.32122395345141</v>
      </c>
      <c r="S88" s="31" t="str">
        <f>IF(tbl_MoEq[[#This Row],[High-Need LEAs (50% of cumulative enrollment)]]="x", IF(tbl_MoEq[[#This Row],[FY22 - FY21]]&gt;=Statewide_Decrease_FY21toFY22, "Pass", "Fail"), "")</f>
        <v>Pass</v>
      </c>
      <c r="T88" s="31" t="str">
        <f>IF(tbl_MoEq[[#This Row],[Highest-Poverty LEAs (20% of cumulative enrollment)]]= "x", IF(tbl_MoEq[[#This Row],[FY22-FY19]]&gt;=Statewide_Decrease_F19toFY22, "Pass", "Fail"), "")</f>
        <v/>
      </c>
    </row>
    <row r="89" spans="1:20" x14ac:dyDescent="0.25">
      <c r="A89" s="10">
        <v>4700850</v>
      </c>
      <c r="B89" s="11" t="s">
        <v>100</v>
      </c>
      <c r="C89" s="12">
        <v>0.1925638179800222</v>
      </c>
      <c r="D89" s="13">
        <v>1935.3516400000001</v>
      </c>
      <c r="E89" s="13">
        <f>SUM($D$2:D89)</f>
        <v>343164.34447949979</v>
      </c>
      <c r="F89" s="14" t="s">
        <v>320</v>
      </c>
      <c r="G89" s="19"/>
      <c r="H89" s="15">
        <v>13348000</v>
      </c>
      <c r="I89" s="15">
        <v>1935.3516400000001</v>
      </c>
      <c r="J89" s="15">
        <f t="shared" si="10"/>
        <v>6896.9378608633624</v>
      </c>
      <c r="K89" s="15">
        <v>12919000</v>
      </c>
      <c r="L89" s="15">
        <v>1935.3516400000001</v>
      </c>
      <c r="M89" s="15">
        <f t="shared" si="11"/>
        <v>6675.2727168484998</v>
      </c>
      <c r="N89" s="15">
        <v>12807000</v>
      </c>
      <c r="O89" s="15">
        <v>1989.7877149999999</v>
      </c>
      <c r="P89" s="15">
        <f t="shared" si="12"/>
        <v>6436.3649968559585</v>
      </c>
      <c r="Q89" s="15">
        <f t="shared" si="13"/>
        <v>221.66514401486256</v>
      </c>
      <c r="R89" s="15">
        <f t="shared" si="14"/>
        <v>460.57286400740395</v>
      </c>
      <c r="S89" s="31" t="str">
        <f>IF(tbl_MoEq[[#This Row],[High-Need LEAs (50% of cumulative enrollment)]]="x", IF(tbl_MoEq[[#This Row],[FY22 - FY21]]&gt;=Statewide_Decrease_FY21toFY22, "Pass", "Fail"), "")</f>
        <v>Pass</v>
      </c>
      <c r="T89" s="31" t="str">
        <f>IF(tbl_MoEq[[#This Row],[Highest-Poverty LEAs (20% of cumulative enrollment)]]= "x", IF(tbl_MoEq[[#This Row],[FY22-FY19]]&gt;=Statewide_Decrease_F19toFY22, "Pass", "Fail"), "")</f>
        <v/>
      </c>
    </row>
    <row r="90" spans="1:20" x14ac:dyDescent="0.25">
      <c r="A90" s="10">
        <v>4700155</v>
      </c>
      <c r="B90" s="18" t="s">
        <v>194</v>
      </c>
      <c r="C90" s="12">
        <v>0.192</v>
      </c>
      <c r="D90" s="13">
        <v>1321</v>
      </c>
      <c r="E90" s="13">
        <f>SUM($D$2:D90)</f>
        <v>344485.34447949979</v>
      </c>
      <c r="F90" s="14" t="s">
        <v>320</v>
      </c>
      <c r="G90" s="19"/>
      <c r="H90" s="15">
        <v>21409000</v>
      </c>
      <c r="I90" s="15">
        <v>1885</v>
      </c>
      <c r="J90" s="15">
        <f t="shared" si="10"/>
        <v>11357.559681697612</v>
      </c>
      <c r="K90" s="15">
        <v>13572417</v>
      </c>
      <c r="L90" s="15">
        <v>1231</v>
      </c>
      <c r="M90" s="15">
        <f t="shared" si="11"/>
        <v>11025.521527213647</v>
      </c>
      <c r="N90" s="15">
        <v>4385448</v>
      </c>
      <c r="O90" s="15">
        <v>444</v>
      </c>
      <c r="P90" s="15">
        <f t="shared" si="12"/>
        <v>9877.135135135135</v>
      </c>
      <c r="Q90" s="15">
        <f t="shared" si="13"/>
        <v>332.03815448396563</v>
      </c>
      <c r="R90" s="15">
        <f t="shared" si="14"/>
        <v>1480.4245465624772</v>
      </c>
      <c r="S90" s="31" t="str">
        <f>IF(tbl_MoEq[[#This Row],[High-Need LEAs (50% of cumulative enrollment)]]="x", IF(tbl_MoEq[[#This Row],[FY22 - FY21]]&gt;=Statewide_Decrease_FY21toFY22, "Pass", "Fail"), "")</f>
        <v>Pass</v>
      </c>
      <c r="T90" s="31" t="str">
        <f>IF(tbl_MoEq[[#This Row],[Highest-Poverty LEAs (20% of cumulative enrollment)]]= "x", IF(tbl_MoEq[[#This Row],[FY22-FY19]]&gt;=Statewide_Decrease_F19toFY22, "Pass", "Fail"), "")</f>
        <v/>
      </c>
    </row>
    <row r="91" spans="1:20" x14ac:dyDescent="0.25">
      <c r="A91" s="10">
        <v>4700001</v>
      </c>
      <c r="B91" s="11" t="s">
        <v>123</v>
      </c>
      <c r="C91" s="12">
        <v>0.19164016356201727</v>
      </c>
      <c r="D91" s="13">
        <v>10166.881977499999</v>
      </c>
      <c r="E91" s="13">
        <f>SUM($D$2:D91)</f>
        <v>354652.22645699978</v>
      </c>
      <c r="F91" s="14" t="s">
        <v>320</v>
      </c>
      <c r="G91" s="19"/>
      <c r="H91" s="15">
        <v>58067000</v>
      </c>
      <c r="I91" s="15">
        <v>10166.881977499999</v>
      </c>
      <c r="J91" s="15">
        <f t="shared" si="10"/>
        <v>5711.3872403069317</v>
      </c>
      <c r="K91" s="15">
        <v>56582000</v>
      </c>
      <c r="L91" s="15">
        <v>10166.881977499999</v>
      </c>
      <c r="M91" s="15">
        <f t="shared" si="11"/>
        <v>5565.324759864412</v>
      </c>
      <c r="N91" s="15">
        <v>54822000</v>
      </c>
      <c r="O91" s="15">
        <v>10228.541249999998</v>
      </c>
      <c r="P91" s="15">
        <f t="shared" si="12"/>
        <v>5359.7085508160817</v>
      </c>
      <c r="Q91" s="15">
        <f t="shared" si="13"/>
        <v>146.0624804425197</v>
      </c>
      <c r="R91" s="15">
        <f t="shared" si="14"/>
        <v>351.67868949085005</v>
      </c>
      <c r="S91" s="31" t="str">
        <f>IF(tbl_MoEq[[#This Row],[High-Need LEAs (50% of cumulative enrollment)]]="x", IF(tbl_MoEq[[#This Row],[FY22 - FY21]]&gt;=Statewide_Decrease_FY21toFY22, "Pass", "Fail"), "")</f>
        <v>Pass</v>
      </c>
      <c r="T91" s="31" t="str">
        <f>IF(tbl_MoEq[[#This Row],[Highest-Poverty LEAs (20% of cumulative enrollment)]]= "x", IF(tbl_MoEq[[#This Row],[FY22-FY19]]&gt;=Statewide_Decrease_F19toFY22, "Pass", "Fail"), "")</f>
        <v/>
      </c>
    </row>
    <row r="92" spans="1:20" x14ac:dyDescent="0.25">
      <c r="A92" s="10">
        <v>4703330</v>
      </c>
      <c r="B92" s="11" t="s">
        <v>176</v>
      </c>
      <c r="C92" s="12">
        <v>0.19126295155418649</v>
      </c>
      <c r="D92" s="13">
        <v>3066.0657549999996</v>
      </c>
      <c r="E92" s="13">
        <f>SUM($D$2:D92)</f>
        <v>357718.29221199977</v>
      </c>
      <c r="F92" s="14" t="s">
        <v>320</v>
      </c>
      <c r="G92" s="19"/>
      <c r="H92" s="15">
        <v>19694000</v>
      </c>
      <c r="I92" s="15">
        <v>3066.0657549999996</v>
      </c>
      <c r="J92" s="15">
        <f t="shared" si="10"/>
        <v>6423.2151472563583</v>
      </c>
      <c r="K92" s="15">
        <v>19230000</v>
      </c>
      <c r="L92" s="15">
        <v>3066.0657549999996</v>
      </c>
      <c r="M92" s="15">
        <f t="shared" si="11"/>
        <v>6271.881145614896</v>
      </c>
      <c r="N92" s="15">
        <v>17699000</v>
      </c>
      <c r="O92" s="15">
        <v>3002.2839749999998</v>
      </c>
      <c r="P92" s="15">
        <f t="shared" si="12"/>
        <v>5895.1785198800189</v>
      </c>
      <c r="Q92" s="15">
        <f t="shared" si="13"/>
        <v>151.33400164146224</v>
      </c>
      <c r="R92" s="15">
        <f t="shared" si="14"/>
        <v>528.03662737633931</v>
      </c>
      <c r="S92" s="31" t="str">
        <f>IF(tbl_MoEq[[#This Row],[High-Need LEAs (50% of cumulative enrollment)]]="x", IF(tbl_MoEq[[#This Row],[FY22 - FY21]]&gt;=Statewide_Decrease_FY21toFY22, "Pass", "Fail"), "")</f>
        <v>Pass</v>
      </c>
      <c r="T92" s="31" t="str">
        <f>IF(tbl_MoEq[[#This Row],[Highest-Poverty LEAs (20% of cumulative enrollment)]]= "x", IF(tbl_MoEq[[#This Row],[FY22-FY19]]&gt;=Statewide_Decrease_F19toFY22, "Pass", "Fail"), "")</f>
        <v/>
      </c>
    </row>
    <row r="93" spans="1:20" x14ac:dyDescent="0.25">
      <c r="A93" s="10">
        <v>4703510</v>
      </c>
      <c r="B93" s="11" t="s">
        <v>182</v>
      </c>
      <c r="C93" s="12">
        <v>0.18998716302952504</v>
      </c>
      <c r="D93" s="13">
        <v>4116.0374499999989</v>
      </c>
      <c r="E93" s="13">
        <f>SUM($D$2:D93)</f>
        <v>361834.32966199977</v>
      </c>
      <c r="F93" s="14" t="s">
        <v>320</v>
      </c>
      <c r="G93" s="19"/>
      <c r="H93" s="15">
        <v>24922000</v>
      </c>
      <c r="I93" s="15">
        <v>4116.0374499999989</v>
      </c>
      <c r="J93" s="15">
        <f t="shared" si="10"/>
        <v>6054.8525864360163</v>
      </c>
      <c r="K93" s="15">
        <v>24345000</v>
      </c>
      <c r="L93" s="15">
        <v>4116.0374499999989</v>
      </c>
      <c r="M93" s="15">
        <f t="shared" si="11"/>
        <v>5914.6692166272705</v>
      </c>
      <c r="N93" s="15">
        <v>23779000</v>
      </c>
      <c r="O93" s="15">
        <v>4166.2869850000006</v>
      </c>
      <c r="P93" s="15">
        <f t="shared" si="12"/>
        <v>5707.4800861323756</v>
      </c>
      <c r="Q93" s="15">
        <f t="shared" si="13"/>
        <v>140.18336980874574</v>
      </c>
      <c r="R93" s="15">
        <f t="shared" si="14"/>
        <v>347.37250030364066</v>
      </c>
      <c r="S93" s="31" t="str">
        <f>IF(tbl_MoEq[[#This Row],[High-Need LEAs (50% of cumulative enrollment)]]="x", IF(tbl_MoEq[[#This Row],[FY22 - FY21]]&gt;=Statewide_Decrease_FY21toFY22, "Pass", "Fail"), "")</f>
        <v>Pass</v>
      </c>
      <c r="T93" s="31" t="str">
        <f>IF(tbl_MoEq[[#This Row],[Highest-Poverty LEAs (20% of cumulative enrollment)]]= "x", IF(tbl_MoEq[[#This Row],[FY22-FY19]]&gt;=Statewide_Decrease_F19toFY22, "Pass", "Fail"), "")</f>
        <v/>
      </c>
    </row>
    <row r="94" spans="1:20" x14ac:dyDescent="0.25">
      <c r="A94" s="10">
        <v>4702550</v>
      </c>
      <c r="B94" s="11" t="s">
        <v>154</v>
      </c>
      <c r="C94" s="12">
        <v>0.18996748722712495</v>
      </c>
      <c r="D94" s="13">
        <v>3882.83</v>
      </c>
      <c r="E94" s="13">
        <f>SUM($D$2:D94)</f>
        <v>365717.15966199979</v>
      </c>
      <c r="F94" s="14" t="s">
        <v>320</v>
      </c>
      <c r="G94" s="19"/>
      <c r="H94" s="15">
        <v>25613000</v>
      </c>
      <c r="I94" s="15">
        <v>3882.83</v>
      </c>
      <c r="J94" s="15">
        <f t="shared" si="10"/>
        <v>6596.4773116515535</v>
      </c>
      <c r="K94" s="15">
        <v>25008000</v>
      </c>
      <c r="L94" s="15">
        <v>3882.83</v>
      </c>
      <c r="M94" s="15">
        <f t="shared" si="11"/>
        <v>6440.6631245766621</v>
      </c>
      <c r="N94" s="15">
        <v>23779000</v>
      </c>
      <c r="O94" s="15">
        <v>3861.6359050000001</v>
      </c>
      <c r="P94" s="15">
        <f t="shared" si="12"/>
        <v>6157.7529795626861</v>
      </c>
      <c r="Q94" s="15">
        <f t="shared" si="13"/>
        <v>155.81418707489138</v>
      </c>
      <c r="R94" s="15">
        <f t="shared" si="14"/>
        <v>438.72433208886741</v>
      </c>
      <c r="S94" s="31" t="str">
        <f>IF(tbl_MoEq[[#This Row],[High-Need LEAs (50% of cumulative enrollment)]]="x", IF(tbl_MoEq[[#This Row],[FY22 - FY21]]&gt;=Statewide_Decrease_FY21toFY22, "Pass", "Fail"), "")</f>
        <v>Pass</v>
      </c>
      <c r="T94" s="31" t="str">
        <f>IF(tbl_MoEq[[#This Row],[Highest-Poverty LEAs (20% of cumulative enrollment)]]= "x", IF(tbl_MoEq[[#This Row],[FY22-FY19]]&gt;=Statewide_Decrease_F19toFY22, "Pass", "Fail"), "")</f>
        <v/>
      </c>
    </row>
    <row r="95" spans="1:20" x14ac:dyDescent="0.25">
      <c r="A95" s="10">
        <v>4701390</v>
      </c>
      <c r="B95" s="11" t="s">
        <v>85</v>
      </c>
      <c r="C95" s="12">
        <v>0.18914185639229422</v>
      </c>
      <c r="D95" s="13">
        <v>564.26499999999999</v>
      </c>
      <c r="E95" s="13">
        <f>SUM($D$2:D95)</f>
        <v>366281.4246619998</v>
      </c>
      <c r="F95" s="14" t="s">
        <v>320</v>
      </c>
      <c r="G95" s="19"/>
      <c r="H95" s="15">
        <v>3988000</v>
      </c>
      <c r="I95" s="15">
        <v>564.26499999999999</v>
      </c>
      <c r="J95" s="15">
        <f t="shared" si="10"/>
        <v>7067.6012157408313</v>
      </c>
      <c r="K95" s="15">
        <v>3716000</v>
      </c>
      <c r="L95" s="15">
        <v>564.26499999999999</v>
      </c>
      <c r="M95" s="15">
        <f t="shared" si="11"/>
        <v>6585.5582040353383</v>
      </c>
      <c r="N95" s="15">
        <v>3351000</v>
      </c>
      <c r="O95" s="15">
        <v>515.77625</v>
      </c>
      <c r="P95" s="15">
        <f t="shared" si="12"/>
        <v>6497.0033032734636</v>
      </c>
      <c r="Q95" s="15">
        <f t="shared" si="13"/>
        <v>482.04301170549297</v>
      </c>
      <c r="R95" s="15">
        <f t="shared" si="14"/>
        <v>570.59791246736768</v>
      </c>
      <c r="S95" s="31" t="str">
        <f>IF(tbl_MoEq[[#This Row],[High-Need LEAs (50% of cumulative enrollment)]]="x", IF(tbl_MoEq[[#This Row],[FY22 - FY21]]&gt;=Statewide_Decrease_FY21toFY22, "Pass", "Fail"), "")</f>
        <v>Pass</v>
      </c>
      <c r="T95" s="31" t="str">
        <f>IF(tbl_MoEq[[#This Row],[Highest-Poverty LEAs (20% of cumulative enrollment)]]= "x", IF(tbl_MoEq[[#This Row],[FY22-FY19]]&gt;=Statewide_Decrease_F19toFY22, "Pass", "Fail"), "")</f>
        <v/>
      </c>
    </row>
    <row r="96" spans="1:20" x14ac:dyDescent="0.25">
      <c r="A96" s="10">
        <v>4702670</v>
      </c>
      <c r="B96" s="11" t="s">
        <v>158</v>
      </c>
      <c r="C96" s="12">
        <v>0.18714555765595464</v>
      </c>
      <c r="D96" s="13">
        <v>5344.9562499999993</v>
      </c>
      <c r="E96" s="13">
        <f>SUM($D$2:D96)</f>
        <v>371626.38091199979</v>
      </c>
      <c r="F96" s="14" t="s">
        <v>320</v>
      </c>
      <c r="G96" s="19"/>
      <c r="H96" s="15">
        <v>30412000</v>
      </c>
      <c r="I96" s="15">
        <v>5344.9562499999993</v>
      </c>
      <c r="J96" s="15">
        <f t="shared" si="10"/>
        <v>5689.8501273981437</v>
      </c>
      <c r="K96" s="15">
        <v>29667000</v>
      </c>
      <c r="L96" s="15">
        <v>5344.9562499999993</v>
      </c>
      <c r="M96" s="15">
        <f t="shared" si="11"/>
        <v>5550.4663859503071</v>
      </c>
      <c r="N96" s="15">
        <v>29517000</v>
      </c>
      <c r="O96" s="15">
        <v>5443.5312500000009</v>
      </c>
      <c r="P96" s="15">
        <f t="shared" si="12"/>
        <v>5422.3992927385134</v>
      </c>
      <c r="Q96" s="15">
        <f t="shared" si="13"/>
        <v>139.38374144783666</v>
      </c>
      <c r="R96" s="15">
        <f t="shared" si="14"/>
        <v>267.45083465963035</v>
      </c>
      <c r="S96" s="31" t="str">
        <f>IF(tbl_MoEq[[#This Row],[High-Need LEAs (50% of cumulative enrollment)]]="x", IF(tbl_MoEq[[#This Row],[FY22 - FY21]]&gt;=Statewide_Decrease_FY21toFY22, "Pass", "Fail"), "")</f>
        <v>Pass</v>
      </c>
      <c r="T96" s="31" t="str">
        <f>IF(tbl_MoEq[[#This Row],[Highest-Poverty LEAs (20% of cumulative enrollment)]]= "x", IF(tbl_MoEq[[#This Row],[FY22-FY19]]&gt;=Statewide_Decrease_F19toFY22, "Pass", "Fail"), "")</f>
        <v/>
      </c>
    </row>
    <row r="97" spans="1:20" x14ac:dyDescent="0.25">
      <c r="A97" s="10">
        <v>4701980</v>
      </c>
      <c r="B97" s="11" t="s">
        <v>136</v>
      </c>
      <c r="C97" s="12">
        <v>0.18536089461199592</v>
      </c>
      <c r="D97" s="13">
        <v>2826.6034574999999</v>
      </c>
      <c r="E97" s="13">
        <f>SUM($D$2:D97)</f>
        <v>374452.98436949978</v>
      </c>
      <c r="F97" s="14" t="s">
        <v>320</v>
      </c>
      <c r="G97" s="19"/>
      <c r="H97" s="15">
        <v>15814000</v>
      </c>
      <c r="I97" s="15">
        <v>2826.6034574999999</v>
      </c>
      <c r="J97" s="15">
        <f t="shared" si="10"/>
        <v>5594.7005789014183</v>
      </c>
      <c r="K97" s="15">
        <v>15427000</v>
      </c>
      <c r="L97" s="15">
        <v>2826.6034574999999</v>
      </c>
      <c r="M97" s="15">
        <f t="shared" si="11"/>
        <v>5457.7871399210944</v>
      </c>
      <c r="N97" s="15">
        <v>14503000</v>
      </c>
      <c r="O97" s="15">
        <v>2817.2917575000001</v>
      </c>
      <c r="P97" s="15">
        <f t="shared" si="12"/>
        <v>5147.8516420569904</v>
      </c>
      <c r="Q97" s="15">
        <f t="shared" si="13"/>
        <v>136.91343898032392</v>
      </c>
      <c r="R97" s="15">
        <f t="shared" si="14"/>
        <v>446.84893684442795</v>
      </c>
      <c r="S97" s="31" t="str">
        <f>IF(tbl_MoEq[[#This Row],[High-Need LEAs (50% of cumulative enrollment)]]="x", IF(tbl_MoEq[[#This Row],[FY22 - FY21]]&gt;=Statewide_Decrease_FY21toFY22, "Pass", "Fail"), "")</f>
        <v>Pass</v>
      </c>
      <c r="T97" s="31" t="str">
        <f>IF(tbl_MoEq[[#This Row],[Highest-Poverty LEAs (20% of cumulative enrollment)]]= "x", IF(tbl_MoEq[[#This Row],[FY22-FY19]]&gt;=Statewide_Decrease_F19toFY22, "Pass", "Fail"), "")</f>
        <v/>
      </c>
    </row>
    <row r="98" spans="1:20" x14ac:dyDescent="0.25">
      <c r="A98" s="10">
        <v>4703990</v>
      </c>
      <c r="B98" s="11" t="s">
        <v>196</v>
      </c>
      <c r="C98" s="12">
        <v>0.18447433810299033</v>
      </c>
      <c r="D98" s="13">
        <v>8942.5354200000002</v>
      </c>
      <c r="E98" s="13">
        <f>SUM($D$2:D98)</f>
        <v>383395.51978949981</v>
      </c>
      <c r="F98" s="14" t="s">
        <v>320</v>
      </c>
      <c r="G98" s="19"/>
      <c r="H98" s="15">
        <v>40709000</v>
      </c>
      <c r="I98" s="15">
        <v>8942.5354200000002</v>
      </c>
      <c r="J98" s="15">
        <f t="shared" ref="J98:J129" si="15">H98/I98</f>
        <v>4552.2883710311316</v>
      </c>
      <c r="K98" s="15">
        <v>39707000</v>
      </c>
      <c r="L98" s="15">
        <v>8942.5354200000002</v>
      </c>
      <c r="M98" s="15">
        <f t="shared" ref="M98:M129" si="16">K98/L98</f>
        <v>4440.239611597759</v>
      </c>
      <c r="N98" s="15">
        <v>39737000</v>
      </c>
      <c r="O98" s="15">
        <v>9396.4791075000012</v>
      </c>
      <c r="P98" s="15">
        <f t="shared" ref="P98:P129" si="17">N98/O98</f>
        <v>4228.9244242860141</v>
      </c>
      <c r="Q98" s="15">
        <f t="shared" ref="Q98:Q129" si="18">J98-M98</f>
        <v>112.04875943337265</v>
      </c>
      <c r="R98" s="15">
        <f t="shared" ref="R98:R129" si="19">J98-P98</f>
        <v>323.36394674511757</v>
      </c>
      <c r="S98" s="31" t="str">
        <f>IF(tbl_MoEq[[#This Row],[High-Need LEAs (50% of cumulative enrollment)]]="x", IF(tbl_MoEq[[#This Row],[FY22 - FY21]]&gt;=Statewide_Decrease_FY21toFY22, "Pass", "Fail"), "")</f>
        <v>Pass</v>
      </c>
      <c r="T98" s="31" t="str">
        <f>IF(tbl_MoEq[[#This Row],[Highest-Poverty LEAs (20% of cumulative enrollment)]]= "x", IF(tbl_MoEq[[#This Row],[FY22-FY19]]&gt;=Statewide_Decrease_F19toFY22, "Pass", "Fail"), "")</f>
        <v/>
      </c>
    </row>
    <row r="99" spans="1:20" x14ac:dyDescent="0.25">
      <c r="A99" s="10">
        <v>4701800</v>
      </c>
      <c r="B99" s="11" t="s">
        <v>130</v>
      </c>
      <c r="C99" s="12">
        <v>0.18356867779204109</v>
      </c>
      <c r="D99" s="13">
        <v>3845.3649999999998</v>
      </c>
      <c r="E99" s="13">
        <f>SUM($D$2:D99)</f>
        <v>387240.8847894998</v>
      </c>
      <c r="F99" s="14" t="s">
        <v>320</v>
      </c>
      <c r="G99" s="19"/>
      <c r="H99" s="15">
        <v>24077000</v>
      </c>
      <c r="I99" s="15">
        <v>3845.3649999999998</v>
      </c>
      <c r="J99" s="15">
        <f t="shared" si="15"/>
        <v>6261.3041934900848</v>
      </c>
      <c r="K99" s="15">
        <v>23513000</v>
      </c>
      <c r="L99" s="15">
        <v>3845.3649999999998</v>
      </c>
      <c r="M99" s="15">
        <f t="shared" si="16"/>
        <v>6114.6341114562601</v>
      </c>
      <c r="N99" s="15">
        <v>22429000</v>
      </c>
      <c r="O99" s="15">
        <v>3837.2324999999996</v>
      </c>
      <c r="P99" s="15">
        <f t="shared" si="17"/>
        <v>5845.0979970590788</v>
      </c>
      <c r="Q99" s="15">
        <f t="shared" si="18"/>
        <v>146.67008203382466</v>
      </c>
      <c r="R99" s="15">
        <f t="shared" si="19"/>
        <v>416.20619643100599</v>
      </c>
      <c r="S99" s="31" t="str">
        <f>IF(tbl_MoEq[[#This Row],[High-Need LEAs (50% of cumulative enrollment)]]="x", IF(tbl_MoEq[[#This Row],[FY22 - FY21]]&gt;=Statewide_Decrease_FY21toFY22, "Pass", "Fail"), "")</f>
        <v>Pass</v>
      </c>
      <c r="T99" s="31" t="str">
        <f>IF(tbl_MoEq[[#This Row],[Highest-Poverty LEAs (20% of cumulative enrollment)]]= "x", IF(tbl_MoEq[[#This Row],[FY22-FY19]]&gt;=Statewide_Decrease_F19toFY22, "Pass", "Fail"), "")</f>
        <v/>
      </c>
    </row>
    <row r="100" spans="1:20" x14ac:dyDescent="0.25">
      <c r="A100" s="10">
        <v>4701410</v>
      </c>
      <c r="B100" s="11" t="s">
        <v>118</v>
      </c>
      <c r="C100" s="12">
        <v>0.18218532645277091</v>
      </c>
      <c r="D100" s="13">
        <v>3608.0629299999996</v>
      </c>
      <c r="E100" s="13">
        <f>SUM($D$2:D100)</f>
        <v>390848.94771949982</v>
      </c>
      <c r="F100" s="14" t="s">
        <v>320</v>
      </c>
      <c r="G100" s="19"/>
      <c r="H100" s="15">
        <v>19364000</v>
      </c>
      <c r="I100" s="15">
        <v>3608.0629299999996</v>
      </c>
      <c r="J100" s="15">
        <f t="shared" si="15"/>
        <v>5366.8686981576575</v>
      </c>
      <c r="K100" s="15">
        <v>18903000</v>
      </c>
      <c r="L100" s="15">
        <v>3608.0629299999996</v>
      </c>
      <c r="M100" s="15">
        <f t="shared" si="16"/>
        <v>5239.0993080600183</v>
      </c>
      <c r="N100" s="15">
        <v>18967000</v>
      </c>
      <c r="O100" s="15">
        <v>3718.2764774999996</v>
      </c>
      <c r="P100" s="15">
        <f t="shared" si="17"/>
        <v>5101.0192799736478</v>
      </c>
      <c r="Q100" s="15">
        <f t="shared" si="18"/>
        <v>127.76939009763919</v>
      </c>
      <c r="R100" s="15">
        <f t="shared" si="19"/>
        <v>265.84941818400966</v>
      </c>
      <c r="S100" s="31" t="str">
        <f>IF(tbl_MoEq[[#This Row],[High-Need LEAs (50% of cumulative enrollment)]]="x", IF(tbl_MoEq[[#This Row],[FY22 - FY21]]&gt;=Statewide_Decrease_FY21toFY22, "Pass", "Fail"), "")</f>
        <v>Pass</v>
      </c>
      <c r="T100" s="31" t="str">
        <f>IF(tbl_MoEq[[#This Row],[Highest-Poverty LEAs (20% of cumulative enrollment)]]= "x", IF(tbl_MoEq[[#This Row],[FY22-FY19]]&gt;=Statewide_Decrease_F19toFY22, "Pass", "Fail"), "")</f>
        <v/>
      </c>
    </row>
    <row r="101" spans="1:20" x14ac:dyDescent="0.25">
      <c r="A101" s="10">
        <v>4700450</v>
      </c>
      <c r="B101" s="11" t="s">
        <v>89</v>
      </c>
      <c r="C101" s="12">
        <v>0.18045774647887325</v>
      </c>
      <c r="D101" s="13">
        <v>1917.2011725</v>
      </c>
      <c r="E101" s="13">
        <f>SUM($D$2:D101)</f>
        <v>392766.14889199979</v>
      </c>
      <c r="F101" s="14" t="s">
        <v>320</v>
      </c>
      <c r="G101" s="19"/>
      <c r="H101" s="15">
        <v>12424000</v>
      </c>
      <c r="I101" s="15">
        <v>1917.2011725</v>
      </c>
      <c r="J101" s="15">
        <f t="shared" si="15"/>
        <v>6480.2797839932991</v>
      </c>
      <c r="K101" s="15">
        <v>12126000</v>
      </c>
      <c r="L101" s="15">
        <v>1917.2011725</v>
      </c>
      <c r="M101" s="15">
        <f t="shared" si="16"/>
        <v>6324.8448696637752</v>
      </c>
      <c r="N101" s="15">
        <v>11312000</v>
      </c>
      <c r="O101" s="15">
        <v>1848.6240625000003</v>
      </c>
      <c r="P101" s="15">
        <f t="shared" si="17"/>
        <v>6119.1457092158234</v>
      </c>
      <c r="Q101" s="15">
        <f t="shared" si="18"/>
        <v>155.43491432952396</v>
      </c>
      <c r="R101" s="15">
        <f t="shared" si="19"/>
        <v>361.13407477747569</v>
      </c>
      <c r="S101" s="31" t="str">
        <f>IF(tbl_MoEq[[#This Row],[High-Need LEAs (50% of cumulative enrollment)]]="x", IF(tbl_MoEq[[#This Row],[FY22 - FY21]]&gt;=Statewide_Decrease_FY21toFY22, "Pass", "Fail"), "")</f>
        <v>Pass</v>
      </c>
      <c r="T101" s="31" t="str">
        <f>IF(tbl_MoEq[[#This Row],[Highest-Poverty LEAs (20% of cumulative enrollment)]]= "x", IF(tbl_MoEq[[#This Row],[FY22-FY19]]&gt;=Statewide_Decrease_F19toFY22, "Pass", "Fail"), "")</f>
        <v/>
      </c>
    </row>
    <row r="102" spans="1:20" x14ac:dyDescent="0.25">
      <c r="A102" s="10">
        <v>4703960</v>
      </c>
      <c r="B102" s="11" t="s">
        <v>195</v>
      </c>
      <c r="C102" s="12">
        <v>0.1784351145038168</v>
      </c>
      <c r="D102" s="13">
        <v>1999.1248399999999</v>
      </c>
      <c r="E102" s="13">
        <f>SUM($D$2:D102)</f>
        <v>394765.2737319998</v>
      </c>
      <c r="F102" s="14" t="s">
        <v>320</v>
      </c>
      <c r="G102" s="19"/>
      <c r="H102" s="15">
        <v>12650000</v>
      </c>
      <c r="I102" s="15">
        <v>1999.1248399999999</v>
      </c>
      <c r="J102" s="15">
        <f t="shared" si="15"/>
        <v>6327.7689051175012</v>
      </c>
      <c r="K102" s="15">
        <v>12349000</v>
      </c>
      <c r="L102" s="15">
        <v>1999.1248399999999</v>
      </c>
      <c r="M102" s="15">
        <f t="shared" si="16"/>
        <v>6177.20302049771</v>
      </c>
      <c r="N102" s="15">
        <v>11978000</v>
      </c>
      <c r="O102" s="15">
        <v>1999.9339324999999</v>
      </c>
      <c r="P102" s="15">
        <f t="shared" si="17"/>
        <v>5989.1978456643346</v>
      </c>
      <c r="Q102" s="15">
        <f t="shared" si="18"/>
        <v>150.56588461979118</v>
      </c>
      <c r="R102" s="15">
        <f t="shared" si="19"/>
        <v>338.57105945316653</v>
      </c>
      <c r="S102" s="31" t="str">
        <f>IF(tbl_MoEq[[#This Row],[High-Need LEAs (50% of cumulative enrollment)]]="x", IF(tbl_MoEq[[#This Row],[FY22 - FY21]]&gt;=Statewide_Decrease_FY21toFY22, "Pass", "Fail"), "")</f>
        <v>Pass</v>
      </c>
      <c r="T102" s="31" t="str">
        <f>IF(tbl_MoEq[[#This Row],[Highest-Poverty LEAs (20% of cumulative enrollment)]]= "x", IF(tbl_MoEq[[#This Row],[FY22-FY19]]&gt;=Statewide_Decrease_F19toFY22, "Pass", "Fail"), "")</f>
        <v/>
      </c>
    </row>
    <row r="103" spans="1:20" x14ac:dyDescent="0.25">
      <c r="A103" s="10">
        <v>4701590</v>
      </c>
      <c r="B103" s="11" t="s">
        <v>124</v>
      </c>
      <c r="C103" s="12">
        <v>0.17795928808975625</v>
      </c>
      <c r="D103" s="13">
        <v>44056.162937499997</v>
      </c>
      <c r="E103" s="13">
        <f>SUM($D$2:D103)</f>
        <v>438821.43666949979</v>
      </c>
      <c r="F103" s="14" t="s">
        <v>320</v>
      </c>
      <c r="G103" s="19"/>
      <c r="H103" s="15">
        <v>178547000</v>
      </c>
      <c r="I103" s="15">
        <v>44056.162937499997</v>
      </c>
      <c r="J103" s="15">
        <f t="shared" si="15"/>
        <v>4052.713357114068</v>
      </c>
      <c r="K103" s="15">
        <v>173926000</v>
      </c>
      <c r="L103" s="15">
        <v>44056.162937499997</v>
      </c>
      <c r="M103" s="15">
        <f t="shared" si="16"/>
        <v>3947.824513150159</v>
      </c>
      <c r="N103" s="15">
        <v>164017000</v>
      </c>
      <c r="O103" s="15">
        <v>43700.795899999997</v>
      </c>
      <c r="P103" s="15">
        <f t="shared" si="17"/>
        <v>3753.1810719264272</v>
      </c>
      <c r="Q103" s="15">
        <f t="shared" si="18"/>
        <v>104.88884396390904</v>
      </c>
      <c r="R103" s="15">
        <f t="shared" si="19"/>
        <v>299.53228518764081</v>
      </c>
      <c r="S103" s="31" t="str">
        <f>IF(tbl_MoEq[[#This Row],[High-Need LEAs (50% of cumulative enrollment)]]="x", IF(tbl_MoEq[[#This Row],[FY22 - FY21]]&gt;=Statewide_Decrease_FY21toFY22, "Pass", "Fail"), "")</f>
        <v>Pass</v>
      </c>
      <c r="T103" s="31" t="str">
        <f>IF(tbl_MoEq[[#This Row],[Highest-Poverty LEAs (20% of cumulative enrollment)]]= "x", IF(tbl_MoEq[[#This Row],[FY22-FY19]]&gt;=Statewide_Decrease_F19toFY22, "Pass", "Fail"), "")</f>
        <v/>
      </c>
    </row>
    <row r="104" spans="1:20" x14ac:dyDescent="0.25">
      <c r="A104" s="10">
        <v>4700180</v>
      </c>
      <c r="B104" s="11" t="s">
        <v>80</v>
      </c>
      <c r="C104" s="12">
        <v>0.17738980493587672</v>
      </c>
      <c r="D104" s="13">
        <v>8709.1345449999972</v>
      </c>
      <c r="E104" s="13">
        <f>SUM($D$2:D104)</f>
        <v>447530.57121449977</v>
      </c>
      <c r="F104" s="14" t="s">
        <v>320</v>
      </c>
      <c r="G104" s="19"/>
      <c r="H104" s="15">
        <v>53801000</v>
      </c>
      <c r="I104" s="15">
        <v>8709.1345449999972</v>
      </c>
      <c r="J104" s="15">
        <f t="shared" si="15"/>
        <v>6177.5368978410952</v>
      </c>
      <c r="K104" s="15">
        <v>52493000</v>
      </c>
      <c r="L104" s="15">
        <v>8709.1345449999972</v>
      </c>
      <c r="M104" s="15">
        <f t="shared" si="16"/>
        <v>6027.3497588961654</v>
      </c>
      <c r="N104" s="15">
        <v>50924000</v>
      </c>
      <c r="O104" s="15">
        <v>8551.9670124999993</v>
      </c>
      <c r="P104" s="15">
        <f t="shared" si="17"/>
        <v>5954.6534645850288</v>
      </c>
      <c r="Q104" s="15">
        <f t="shared" si="18"/>
        <v>150.18713894492976</v>
      </c>
      <c r="R104" s="15">
        <f t="shared" si="19"/>
        <v>222.88343325606638</v>
      </c>
      <c r="S104" s="31" t="str">
        <f>IF(tbl_MoEq[[#This Row],[High-Need LEAs (50% of cumulative enrollment)]]="x", IF(tbl_MoEq[[#This Row],[FY22 - FY21]]&gt;=Statewide_Decrease_FY21toFY22, "Pass", "Fail"), "")</f>
        <v>Pass</v>
      </c>
      <c r="T104" s="31" t="str">
        <f>IF(tbl_MoEq[[#This Row],[Highest-Poverty LEAs (20% of cumulative enrollment)]]= "x", IF(tbl_MoEq[[#This Row],[FY22-FY19]]&gt;=Statewide_Decrease_F19toFY22, "Pass", "Fail"), "")</f>
        <v/>
      </c>
    </row>
    <row r="105" spans="1:20" x14ac:dyDescent="0.25">
      <c r="A105" s="10">
        <v>4703270</v>
      </c>
      <c r="B105" s="11" t="s">
        <v>174</v>
      </c>
      <c r="C105" s="12">
        <v>0.17684078036500944</v>
      </c>
      <c r="D105" s="13">
        <v>3139.6037499999998</v>
      </c>
      <c r="E105" s="13">
        <f>SUM($D$2:D105)</f>
        <v>450670.17496449978</v>
      </c>
      <c r="F105" s="14" t="s">
        <v>320</v>
      </c>
      <c r="G105" s="19"/>
      <c r="H105" s="15">
        <v>18558000</v>
      </c>
      <c r="I105" s="15">
        <v>3139.6037499999998</v>
      </c>
      <c r="J105" s="15">
        <f t="shared" si="15"/>
        <v>5910.9370091687533</v>
      </c>
      <c r="K105" s="15">
        <v>18106000</v>
      </c>
      <c r="L105" s="15">
        <v>3139.6037499999998</v>
      </c>
      <c r="M105" s="15">
        <f t="shared" si="16"/>
        <v>5766.9697967458478</v>
      </c>
      <c r="N105" s="15">
        <v>17552000</v>
      </c>
      <c r="O105" s="15">
        <v>3201.598750000001</v>
      </c>
      <c r="P105" s="15">
        <f t="shared" si="17"/>
        <v>5482.2610110027044</v>
      </c>
      <c r="Q105" s="15">
        <f t="shared" si="18"/>
        <v>143.9672124229055</v>
      </c>
      <c r="R105" s="15">
        <f t="shared" si="19"/>
        <v>428.67599816604888</v>
      </c>
      <c r="S105" s="31" t="str">
        <f>IF(tbl_MoEq[[#This Row],[High-Need LEAs (50% of cumulative enrollment)]]="x", IF(tbl_MoEq[[#This Row],[FY22 - FY21]]&gt;=Statewide_Decrease_FY21toFY22, "Pass", "Fail"), "")</f>
        <v>Pass</v>
      </c>
      <c r="T105" s="31" t="str">
        <f>IF(tbl_MoEq[[#This Row],[Highest-Poverty LEAs (20% of cumulative enrollment)]]= "x", IF(tbl_MoEq[[#This Row],[FY22-FY19]]&gt;=Statewide_Decrease_F19toFY22, "Pass", "Fail"), "")</f>
        <v/>
      </c>
    </row>
    <row r="106" spans="1:20" x14ac:dyDescent="0.25">
      <c r="A106" s="11">
        <v>4703180</v>
      </c>
      <c r="B106" s="17" t="s">
        <v>102</v>
      </c>
      <c r="C106" s="12">
        <v>0.17480449632690068</v>
      </c>
      <c r="D106" s="13">
        <v>80814.688525249992</v>
      </c>
      <c r="E106" s="13">
        <f>SUM($D$2:D106)</f>
        <v>531484.86348974972</v>
      </c>
      <c r="F106" s="14" t="s">
        <v>320</v>
      </c>
      <c r="G106" s="19"/>
      <c r="H106" s="15">
        <v>283050000</v>
      </c>
      <c r="I106" s="15">
        <v>80241.688525249992</v>
      </c>
      <c r="J106" s="15">
        <f t="shared" si="15"/>
        <v>3527.4681428336526</v>
      </c>
      <c r="K106" s="15">
        <v>283322119</v>
      </c>
      <c r="L106" s="15">
        <v>80857.688525249992</v>
      </c>
      <c r="M106" s="15">
        <f t="shared" si="16"/>
        <v>3503.9601572523934</v>
      </c>
      <c r="N106" s="15">
        <v>286967488</v>
      </c>
      <c r="O106" s="15">
        <v>80837.162642750001</v>
      </c>
      <c r="P106" s="15">
        <f t="shared" si="17"/>
        <v>3549.9450824148525</v>
      </c>
      <c r="Q106" s="15">
        <f t="shared" si="18"/>
        <v>23.507985581259163</v>
      </c>
      <c r="R106" s="15">
        <f t="shared" si="19"/>
        <v>-22.476939581199986</v>
      </c>
      <c r="S106" s="31" t="str">
        <f>IF(tbl_MoEq[[#This Row],[High-Need LEAs (50% of cumulative enrollment)]]="x", IF(tbl_MoEq[[#This Row],[FY22 - FY21]]&gt;=Statewide_Decrease_FY21toFY22, "Pass", "Fail"), "")</f>
        <v>Pass</v>
      </c>
      <c r="T106" s="31" t="str">
        <f>IF(tbl_MoEq[[#This Row],[Highest-Poverty LEAs (20% of cumulative enrollment)]]= "x", IF(tbl_MoEq[[#This Row],[FY22-FY19]]&gt;=Statewide_Decrease_F19toFY22, "Pass", "Fail"), "")</f>
        <v/>
      </c>
    </row>
    <row r="107" spans="1:20" x14ac:dyDescent="0.25">
      <c r="A107" s="10">
        <v>4700600</v>
      </c>
      <c r="B107" s="11" t="s">
        <v>92</v>
      </c>
      <c r="C107" s="12">
        <v>0.17426367461430575</v>
      </c>
      <c r="D107" s="13">
        <v>2753.3712500000006</v>
      </c>
      <c r="E107" s="13">
        <f>SUM($D$2:D107)</f>
        <v>534238.23473974969</v>
      </c>
      <c r="F107" s="19"/>
      <c r="G107" s="19"/>
      <c r="H107" s="15">
        <v>18614000</v>
      </c>
      <c r="I107" s="15">
        <v>2753.3712500000006</v>
      </c>
      <c r="J107" s="15">
        <f t="shared" si="15"/>
        <v>6760.4395883773377</v>
      </c>
      <c r="K107" s="15">
        <v>18178000</v>
      </c>
      <c r="L107" s="15">
        <v>2753.3712500000006</v>
      </c>
      <c r="M107" s="15">
        <f t="shared" si="16"/>
        <v>6602.0882581671458</v>
      </c>
      <c r="N107" s="15">
        <v>17454000</v>
      </c>
      <c r="O107" s="15">
        <v>2795.7249999999995</v>
      </c>
      <c r="P107" s="15">
        <f t="shared" si="17"/>
        <v>6243.1033095172106</v>
      </c>
      <c r="Q107" s="15">
        <f t="shared" si="18"/>
        <v>158.35133021019192</v>
      </c>
      <c r="R107" s="15">
        <f t="shared" si="19"/>
        <v>517.33627886012709</v>
      </c>
      <c r="S107" s="31" t="str">
        <f>IF(tbl_MoEq[[#This Row],[High-Need LEAs (50% of cumulative enrollment)]]="x", IF(tbl_MoEq[[#This Row],[FY22 - FY21]]&gt;=Statewide_Decrease_FY21toFY22, "Pass", "Fail"), "")</f>
        <v/>
      </c>
      <c r="T107" s="31" t="str">
        <f>IF(tbl_MoEq[[#This Row],[Highest-Poverty LEAs (20% of cumulative enrollment)]]= "x", IF(tbl_MoEq[[#This Row],[FY22-FY19]]&gt;=Statewide_Decrease_F19toFY22, "Pass", "Fail"), "")</f>
        <v/>
      </c>
    </row>
    <row r="108" spans="1:20" x14ac:dyDescent="0.25">
      <c r="A108" s="10">
        <v>4702970</v>
      </c>
      <c r="B108" s="11" t="s">
        <v>165</v>
      </c>
      <c r="C108" s="12">
        <v>0.17309594460929772</v>
      </c>
      <c r="D108" s="13">
        <v>1893.0434375</v>
      </c>
      <c r="E108" s="13">
        <f>SUM($D$2:D108)</f>
        <v>536131.27817724971</v>
      </c>
      <c r="F108" s="19"/>
      <c r="G108" s="19"/>
      <c r="H108" s="15">
        <v>12312000</v>
      </c>
      <c r="I108" s="15">
        <v>1893.0434375</v>
      </c>
      <c r="J108" s="15">
        <f t="shared" si="15"/>
        <v>6503.8127261673044</v>
      </c>
      <c r="K108" s="15">
        <v>12015000</v>
      </c>
      <c r="L108" s="15">
        <v>1893.0434375</v>
      </c>
      <c r="M108" s="15">
        <f t="shared" si="16"/>
        <v>6346.9225068957248</v>
      </c>
      <c r="N108" s="15">
        <v>11703000</v>
      </c>
      <c r="O108" s="15">
        <v>1922.3541000000002</v>
      </c>
      <c r="P108" s="15">
        <f t="shared" si="17"/>
        <v>6087.8482273375121</v>
      </c>
      <c r="Q108" s="15">
        <f t="shared" si="18"/>
        <v>156.89021927157955</v>
      </c>
      <c r="R108" s="15">
        <f t="shared" si="19"/>
        <v>415.96449882979232</v>
      </c>
      <c r="S108" s="31" t="str">
        <f>IF(tbl_MoEq[[#This Row],[High-Need LEAs (50% of cumulative enrollment)]]="x", IF(tbl_MoEq[[#This Row],[FY22 - FY21]]&gt;=Statewide_Decrease_FY21toFY22, "Pass", "Fail"), "")</f>
        <v/>
      </c>
      <c r="T108" s="31" t="str">
        <f>IF(tbl_MoEq[[#This Row],[Highest-Poverty LEAs (20% of cumulative enrollment)]]= "x", IF(tbl_MoEq[[#This Row],[FY22-FY19]]&gt;=Statewide_Decrease_F19toFY22, "Pass", "Fail"), "")</f>
        <v/>
      </c>
    </row>
    <row r="109" spans="1:20" x14ac:dyDescent="0.25">
      <c r="A109" s="10">
        <v>4703480</v>
      </c>
      <c r="B109" s="11" t="s">
        <v>181</v>
      </c>
      <c r="C109" s="12">
        <v>0.17046759639048401</v>
      </c>
      <c r="D109" s="13">
        <v>11379.830449999999</v>
      </c>
      <c r="E109" s="13">
        <f>SUM($D$2:D109)</f>
        <v>547511.10862724972</v>
      </c>
      <c r="F109" s="19"/>
      <c r="G109" s="19"/>
      <c r="H109" s="15">
        <v>57757000</v>
      </c>
      <c r="I109" s="15">
        <v>11379.830449999999</v>
      </c>
      <c r="J109" s="15">
        <f t="shared" si="15"/>
        <v>5075.3831749751598</v>
      </c>
      <c r="K109" s="15">
        <v>56278000</v>
      </c>
      <c r="L109" s="15">
        <v>11379.830449999999</v>
      </c>
      <c r="M109" s="15">
        <f t="shared" si="16"/>
        <v>4945.416387991967</v>
      </c>
      <c r="N109" s="15">
        <v>52287000</v>
      </c>
      <c r="O109" s="15">
        <v>11021.62852</v>
      </c>
      <c r="P109" s="15">
        <f t="shared" si="17"/>
        <v>4744.0357752140972</v>
      </c>
      <c r="Q109" s="15">
        <f t="shared" si="18"/>
        <v>129.96678698319283</v>
      </c>
      <c r="R109" s="15">
        <f t="shared" si="19"/>
        <v>331.34739976106266</v>
      </c>
      <c r="S109" s="31" t="str">
        <f>IF(tbl_MoEq[[#This Row],[High-Need LEAs (50% of cumulative enrollment)]]="x", IF(tbl_MoEq[[#This Row],[FY22 - FY21]]&gt;=Statewide_Decrease_FY21toFY22, "Pass", "Fail"), "")</f>
        <v/>
      </c>
      <c r="T109" s="31" t="str">
        <f>IF(tbl_MoEq[[#This Row],[Highest-Poverty LEAs (20% of cumulative enrollment)]]= "x", IF(tbl_MoEq[[#This Row],[FY22-FY19]]&gt;=Statewide_Decrease_F19toFY22, "Pass", "Fail"), "")</f>
        <v/>
      </c>
    </row>
    <row r="110" spans="1:20" x14ac:dyDescent="0.25">
      <c r="A110" s="10">
        <v>4701290</v>
      </c>
      <c r="B110" s="11" t="s">
        <v>114</v>
      </c>
      <c r="C110" s="12">
        <v>0.17028743315508021</v>
      </c>
      <c r="D110" s="13">
        <v>5012.8042224999999</v>
      </c>
      <c r="E110" s="13">
        <f>SUM($D$2:D110)</f>
        <v>552523.91284974967</v>
      </c>
      <c r="F110" s="19"/>
      <c r="G110" s="19"/>
      <c r="H110" s="15">
        <v>27460000</v>
      </c>
      <c r="I110" s="15">
        <v>5012.8042224999999</v>
      </c>
      <c r="J110" s="15">
        <f t="shared" si="15"/>
        <v>5477.9717661315472</v>
      </c>
      <c r="K110" s="15">
        <v>26793000</v>
      </c>
      <c r="L110" s="15">
        <v>5012.8042224999999</v>
      </c>
      <c r="M110" s="15">
        <f t="shared" si="16"/>
        <v>5344.912510195285</v>
      </c>
      <c r="N110" s="15">
        <v>26138000</v>
      </c>
      <c r="O110" s="15">
        <v>5089.4322674999994</v>
      </c>
      <c r="P110" s="15">
        <f t="shared" si="17"/>
        <v>5135.7398283717321</v>
      </c>
      <c r="Q110" s="15">
        <f t="shared" si="18"/>
        <v>133.05925593626216</v>
      </c>
      <c r="R110" s="15">
        <f t="shared" si="19"/>
        <v>342.23193775981508</v>
      </c>
      <c r="S110" s="31" t="str">
        <f>IF(tbl_MoEq[[#This Row],[High-Need LEAs (50% of cumulative enrollment)]]="x", IF(tbl_MoEq[[#This Row],[FY22 - FY21]]&gt;=Statewide_Decrease_FY21toFY22, "Pass", "Fail"), "")</f>
        <v/>
      </c>
      <c r="T110" s="31" t="str">
        <f>IF(tbl_MoEq[[#This Row],[Highest-Poverty LEAs (20% of cumulative enrollment)]]= "x", IF(tbl_MoEq[[#This Row],[FY22-FY19]]&gt;=Statewide_Decrease_F19toFY22, "Pass", "Fail"), "")</f>
        <v/>
      </c>
    </row>
    <row r="111" spans="1:20" x14ac:dyDescent="0.25">
      <c r="A111" s="10">
        <v>4702100</v>
      </c>
      <c r="B111" s="11" t="s">
        <v>139</v>
      </c>
      <c r="C111" s="12">
        <v>0.16868854552419871</v>
      </c>
      <c r="D111" s="13">
        <v>6944.6659175000004</v>
      </c>
      <c r="E111" s="13">
        <f>SUM($D$2:D111)</f>
        <v>559468.57876724971</v>
      </c>
      <c r="F111" s="19"/>
      <c r="G111" s="19"/>
      <c r="H111" s="15">
        <v>39388000</v>
      </c>
      <c r="I111" s="15">
        <v>6944.6659175000004</v>
      </c>
      <c r="J111" s="15">
        <f t="shared" si="15"/>
        <v>5671.6911177462698</v>
      </c>
      <c r="K111" s="15">
        <v>38441000</v>
      </c>
      <c r="L111" s="15">
        <v>6944.6659175000004</v>
      </c>
      <c r="M111" s="15">
        <f t="shared" si="16"/>
        <v>5535.3274666721936</v>
      </c>
      <c r="N111" s="15">
        <v>37232000</v>
      </c>
      <c r="O111" s="15">
        <v>7018.3462499999996</v>
      </c>
      <c r="P111" s="15">
        <f t="shared" si="17"/>
        <v>5304.9534283094117</v>
      </c>
      <c r="Q111" s="15">
        <f t="shared" si="18"/>
        <v>136.36365107407619</v>
      </c>
      <c r="R111" s="15">
        <f t="shared" si="19"/>
        <v>366.73768943685809</v>
      </c>
      <c r="S111" s="31" t="str">
        <f>IF(tbl_MoEq[[#This Row],[High-Need LEAs (50% of cumulative enrollment)]]="x", IF(tbl_MoEq[[#This Row],[FY22 - FY21]]&gt;=Statewide_Decrease_FY21toFY22, "Pass", "Fail"), "")</f>
        <v/>
      </c>
      <c r="T111" s="31" t="str">
        <f>IF(tbl_MoEq[[#This Row],[Highest-Poverty LEAs (20% of cumulative enrollment)]]= "x", IF(tbl_MoEq[[#This Row],[FY22-FY19]]&gt;=Statewide_Decrease_F19toFY22, "Pass", "Fail"), "")</f>
        <v/>
      </c>
    </row>
    <row r="112" spans="1:20" x14ac:dyDescent="0.25">
      <c r="A112" s="10">
        <v>4700780</v>
      </c>
      <c r="B112" s="11" t="s">
        <v>98</v>
      </c>
      <c r="C112" s="12">
        <v>0.16840342389281726</v>
      </c>
      <c r="D112" s="13">
        <v>4289.2753574999997</v>
      </c>
      <c r="E112" s="13">
        <f>SUM($D$2:D112)</f>
        <v>563757.85412474966</v>
      </c>
      <c r="F112" s="19"/>
      <c r="G112" s="19"/>
      <c r="H112" s="15">
        <v>23461000</v>
      </c>
      <c r="I112" s="15">
        <v>4289.2753574999997</v>
      </c>
      <c r="J112" s="15">
        <f t="shared" si="15"/>
        <v>5469.6884775600474</v>
      </c>
      <c r="K112" s="15">
        <v>22885000</v>
      </c>
      <c r="L112" s="15">
        <v>4289.2753574999997</v>
      </c>
      <c r="M112" s="15">
        <f t="shared" si="16"/>
        <v>5335.4000600554828</v>
      </c>
      <c r="N112" s="15">
        <v>22154000</v>
      </c>
      <c r="O112" s="15">
        <v>4317.0798024999995</v>
      </c>
      <c r="P112" s="15">
        <f t="shared" si="17"/>
        <v>5131.7096309340241</v>
      </c>
      <c r="Q112" s="15">
        <f t="shared" si="18"/>
        <v>134.28841750456468</v>
      </c>
      <c r="R112" s="15">
        <f t="shared" si="19"/>
        <v>337.97884662602337</v>
      </c>
      <c r="S112" s="31" t="str">
        <f>IF(tbl_MoEq[[#This Row],[High-Need LEAs (50% of cumulative enrollment)]]="x", IF(tbl_MoEq[[#This Row],[FY22 - FY21]]&gt;=Statewide_Decrease_FY21toFY22, "Pass", "Fail"), "")</f>
        <v/>
      </c>
      <c r="T112" s="31" t="str">
        <f>IF(tbl_MoEq[[#This Row],[Highest-Poverty LEAs (20% of cumulative enrollment)]]= "x", IF(tbl_MoEq[[#This Row],[FY22-FY19]]&gt;=Statewide_Decrease_F19toFY22, "Pass", "Fail"), "")</f>
        <v/>
      </c>
    </row>
    <row r="113" spans="1:20" x14ac:dyDescent="0.25">
      <c r="A113" s="10">
        <v>4700690</v>
      </c>
      <c r="B113" s="11" t="s">
        <v>95</v>
      </c>
      <c r="C113" s="12">
        <v>0.16717325227963525</v>
      </c>
      <c r="D113" s="13">
        <v>5614.5337500000005</v>
      </c>
      <c r="E113" s="13">
        <f>SUM($D$2:D113)</f>
        <v>569372.38787474961</v>
      </c>
      <c r="F113" s="19"/>
      <c r="G113" s="19"/>
      <c r="H113" s="15">
        <v>31100000</v>
      </c>
      <c r="I113" s="15">
        <v>5614.5337500000005</v>
      </c>
      <c r="J113" s="15">
        <f t="shared" si="15"/>
        <v>5539.1954852885156</v>
      </c>
      <c r="K113" s="15">
        <v>30308000</v>
      </c>
      <c r="L113" s="15">
        <v>5614.5337500000005</v>
      </c>
      <c r="M113" s="15">
        <f t="shared" si="16"/>
        <v>5398.133015052229</v>
      </c>
      <c r="N113" s="15">
        <v>28830000</v>
      </c>
      <c r="O113" s="15">
        <v>5528.6362499999996</v>
      </c>
      <c r="P113" s="15">
        <f t="shared" si="17"/>
        <v>5214.6675412042168</v>
      </c>
      <c r="Q113" s="15">
        <f t="shared" si="18"/>
        <v>141.06247023628657</v>
      </c>
      <c r="R113" s="15">
        <f t="shared" si="19"/>
        <v>324.52794408429872</v>
      </c>
      <c r="S113" s="31" t="str">
        <f>IF(tbl_MoEq[[#This Row],[High-Need LEAs (50% of cumulative enrollment)]]="x", IF(tbl_MoEq[[#This Row],[FY22 - FY21]]&gt;=Statewide_Decrease_FY21toFY22, "Pass", "Fail"), "")</f>
        <v/>
      </c>
      <c r="T113" s="31" t="str">
        <f>IF(tbl_MoEq[[#This Row],[Highest-Poverty LEAs (20% of cumulative enrollment)]]= "x", IF(tbl_MoEq[[#This Row],[FY22-FY19]]&gt;=Statewide_Decrease_F19toFY22, "Pass", "Fail"), "")</f>
        <v/>
      </c>
    </row>
    <row r="114" spans="1:20" x14ac:dyDescent="0.25">
      <c r="A114" s="10">
        <v>4702820</v>
      </c>
      <c r="B114" s="11" t="s">
        <v>162</v>
      </c>
      <c r="C114" s="12">
        <v>0.16661626852131842</v>
      </c>
      <c r="D114" s="13">
        <v>5206.8706525000007</v>
      </c>
      <c r="E114" s="13">
        <f>SUM($D$2:D114)</f>
        <v>574579.25852724956</v>
      </c>
      <c r="F114" s="19"/>
      <c r="G114" s="19"/>
      <c r="H114" s="15">
        <v>27499000</v>
      </c>
      <c r="I114" s="15">
        <v>5206.8706525000007</v>
      </c>
      <c r="J114" s="15">
        <f t="shared" si="15"/>
        <v>5281.2911699269443</v>
      </c>
      <c r="K114" s="15">
        <v>26828000</v>
      </c>
      <c r="L114" s="15">
        <v>5206.8706525000007</v>
      </c>
      <c r="M114" s="15">
        <f t="shared" si="16"/>
        <v>5152.4229792647029</v>
      </c>
      <c r="N114" s="15">
        <v>26702000</v>
      </c>
      <c r="O114" s="15">
        <v>5407.8637425000006</v>
      </c>
      <c r="P114" s="15">
        <f t="shared" si="17"/>
        <v>4937.6244061311972</v>
      </c>
      <c r="Q114" s="15">
        <f t="shared" si="18"/>
        <v>128.86819066224143</v>
      </c>
      <c r="R114" s="15">
        <f t="shared" si="19"/>
        <v>343.6667637957471</v>
      </c>
      <c r="S114" s="31" t="str">
        <f>IF(tbl_MoEq[[#This Row],[High-Need LEAs (50% of cumulative enrollment)]]="x", IF(tbl_MoEq[[#This Row],[FY22 - FY21]]&gt;=Statewide_Decrease_FY21toFY22, "Pass", "Fail"), "")</f>
        <v/>
      </c>
      <c r="T114" s="31" t="str">
        <f>IF(tbl_MoEq[[#This Row],[Highest-Poverty LEAs (20% of cumulative enrollment)]]= "x", IF(tbl_MoEq[[#This Row],[FY22-FY19]]&gt;=Statewide_Decrease_F19toFY22, "Pass", "Fail"), "")</f>
        <v/>
      </c>
    </row>
    <row r="115" spans="1:20" x14ac:dyDescent="0.25">
      <c r="A115" s="10">
        <v>4703780</v>
      </c>
      <c r="B115" s="11" t="s">
        <v>190</v>
      </c>
      <c r="C115" s="12">
        <v>0.16463083604777415</v>
      </c>
      <c r="D115" s="13">
        <v>14316.554964999999</v>
      </c>
      <c r="E115" s="13">
        <f>SUM($D$2:D115)</f>
        <v>588895.81349224958</v>
      </c>
      <c r="F115" s="19"/>
      <c r="G115" s="19"/>
      <c r="H115" s="15">
        <v>44289000</v>
      </c>
      <c r="I115" s="15">
        <v>14316.554964999999</v>
      </c>
      <c r="J115" s="15">
        <f t="shared" si="15"/>
        <v>3093.5514939365166</v>
      </c>
      <c r="K115" s="15">
        <v>43309000</v>
      </c>
      <c r="L115" s="15">
        <v>14316.554964999999</v>
      </c>
      <c r="M115" s="15">
        <f t="shared" si="16"/>
        <v>3025.0992718484631</v>
      </c>
      <c r="N115" s="15">
        <v>42660000</v>
      </c>
      <c r="O115" s="15">
        <v>14145.571627499998</v>
      </c>
      <c r="P115" s="15">
        <f t="shared" si="17"/>
        <v>3015.7848069614893</v>
      </c>
      <c r="Q115" s="15">
        <f t="shared" si="18"/>
        <v>68.452222088053531</v>
      </c>
      <c r="R115" s="15">
        <f t="shared" si="19"/>
        <v>77.766686975027369</v>
      </c>
      <c r="S115" s="31" t="str">
        <f>IF(tbl_MoEq[[#This Row],[High-Need LEAs (50% of cumulative enrollment)]]="x", IF(tbl_MoEq[[#This Row],[FY22 - FY21]]&gt;=Statewide_Decrease_FY21toFY22, "Pass", "Fail"), "")</f>
        <v/>
      </c>
      <c r="T115" s="31" t="str">
        <f>IF(tbl_MoEq[[#This Row],[Highest-Poverty LEAs (20% of cumulative enrollment)]]= "x", IF(tbl_MoEq[[#This Row],[FY22-FY19]]&gt;=Statewide_Decrease_F19toFY22, "Pass", "Fail"), "")</f>
        <v/>
      </c>
    </row>
    <row r="116" spans="1:20" x14ac:dyDescent="0.25">
      <c r="A116" s="10">
        <v>4701050</v>
      </c>
      <c r="B116" s="11" t="s">
        <v>107</v>
      </c>
      <c r="C116" s="12">
        <v>0.1623123957754308</v>
      </c>
      <c r="D116" s="13">
        <v>3714.4251374999999</v>
      </c>
      <c r="E116" s="13">
        <f>SUM($D$2:D116)</f>
        <v>592610.23862974963</v>
      </c>
      <c r="F116" s="19"/>
      <c r="G116" s="19"/>
      <c r="H116" s="15">
        <v>21897000</v>
      </c>
      <c r="I116" s="15">
        <v>3714.4251374999999</v>
      </c>
      <c r="J116" s="15">
        <f t="shared" si="15"/>
        <v>5895.1248684306001</v>
      </c>
      <c r="K116" s="15">
        <v>21388000</v>
      </c>
      <c r="L116" s="15">
        <v>3714.4251374999999</v>
      </c>
      <c r="M116" s="15">
        <f t="shared" si="16"/>
        <v>5758.0915507144209</v>
      </c>
      <c r="N116" s="15">
        <v>20892000</v>
      </c>
      <c r="O116" s="15">
        <v>3828.0694825</v>
      </c>
      <c r="P116" s="15">
        <f t="shared" si="17"/>
        <v>5457.5811895545967</v>
      </c>
      <c r="Q116" s="15">
        <f t="shared" si="18"/>
        <v>137.03331771617923</v>
      </c>
      <c r="R116" s="15">
        <f t="shared" si="19"/>
        <v>437.54367887600347</v>
      </c>
      <c r="S116" s="31" t="str">
        <f>IF(tbl_MoEq[[#This Row],[High-Need LEAs (50% of cumulative enrollment)]]="x", IF(tbl_MoEq[[#This Row],[FY22 - FY21]]&gt;=Statewide_Decrease_FY21toFY22, "Pass", "Fail"), "")</f>
        <v/>
      </c>
      <c r="T116" s="31" t="str">
        <f>IF(tbl_MoEq[[#This Row],[Highest-Poverty LEAs (20% of cumulative enrollment)]]= "x", IF(tbl_MoEq[[#This Row],[FY22-FY19]]&gt;=Statewide_Decrease_F19toFY22, "Pass", "Fail"), "")</f>
        <v/>
      </c>
    </row>
    <row r="117" spans="1:20" x14ac:dyDescent="0.25">
      <c r="A117" s="10">
        <v>4704170</v>
      </c>
      <c r="B117" s="11" t="s">
        <v>201</v>
      </c>
      <c r="C117" s="12">
        <v>0.16176470588235295</v>
      </c>
      <c r="D117" s="13">
        <v>1293.4712500000001</v>
      </c>
      <c r="E117" s="13">
        <f>SUM($D$2:D117)</f>
        <v>593903.70987974957</v>
      </c>
      <c r="F117" s="19"/>
      <c r="G117" s="19"/>
      <c r="H117" s="15">
        <v>8140000</v>
      </c>
      <c r="I117" s="15">
        <v>1293.4712500000001</v>
      </c>
      <c r="J117" s="15">
        <f t="shared" si="15"/>
        <v>6293.143353592126</v>
      </c>
      <c r="K117" s="15">
        <v>7937000</v>
      </c>
      <c r="L117" s="15">
        <v>1293.4712500000001</v>
      </c>
      <c r="M117" s="15">
        <f t="shared" si="16"/>
        <v>6136.2013264693742</v>
      </c>
      <c r="N117" s="15">
        <v>7550000</v>
      </c>
      <c r="O117" s="15">
        <v>1244.0061250000001</v>
      </c>
      <c r="P117" s="15">
        <f t="shared" si="17"/>
        <v>6069.1019507641086</v>
      </c>
      <c r="Q117" s="15">
        <f t="shared" si="18"/>
        <v>156.94202712275182</v>
      </c>
      <c r="R117" s="15">
        <f t="shared" si="19"/>
        <v>224.04140282801745</v>
      </c>
      <c r="S117" s="31" t="str">
        <f>IF(tbl_MoEq[[#This Row],[High-Need LEAs (50% of cumulative enrollment)]]="x", IF(tbl_MoEq[[#This Row],[FY22 - FY21]]&gt;=Statewide_Decrease_FY21toFY22, "Pass", "Fail"), "")</f>
        <v/>
      </c>
      <c r="T117" s="31" t="str">
        <f>IF(tbl_MoEq[[#This Row],[Highest-Poverty LEAs (20% of cumulative enrollment)]]= "x", IF(tbl_MoEq[[#This Row],[FY22-FY19]]&gt;=Statewide_Decrease_F19toFY22, "Pass", "Fail"), "")</f>
        <v/>
      </c>
    </row>
    <row r="118" spans="1:20" x14ac:dyDescent="0.25">
      <c r="A118" s="10">
        <v>4702400</v>
      </c>
      <c r="B118" s="11" t="s">
        <v>149</v>
      </c>
      <c r="C118" s="12">
        <v>0.15773630343166767</v>
      </c>
      <c r="D118" s="13">
        <v>2322.8643474999999</v>
      </c>
      <c r="E118" s="13">
        <f>SUM($D$2:D118)</f>
        <v>596226.5742272496</v>
      </c>
      <c r="F118" s="19"/>
      <c r="G118" s="19"/>
      <c r="H118" s="15">
        <v>12234000</v>
      </c>
      <c r="I118" s="15">
        <v>2322.8643474999999</v>
      </c>
      <c r="J118" s="15">
        <f t="shared" si="15"/>
        <v>5266.773332315739</v>
      </c>
      <c r="K118" s="15">
        <v>11368000</v>
      </c>
      <c r="L118" s="15">
        <v>2322.8643474999999</v>
      </c>
      <c r="M118" s="15">
        <f t="shared" si="16"/>
        <v>4893.9577604843325</v>
      </c>
      <c r="N118" s="15">
        <v>10112000</v>
      </c>
      <c r="O118" s="15">
        <v>2174.8380299999999</v>
      </c>
      <c r="P118" s="15">
        <f t="shared" si="17"/>
        <v>4649.5416488555702</v>
      </c>
      <c r="Q118" s="15">
        <f t="shared" si="18"/>
        <v>372.81557183140649</v>
      </c>
      <c r="R118" s="15">
        <f t="shared" si="19"/>
        <v>617.23168346016882</v>
      </c>
      <c r="S118" s="31" t="str">
        <f>IF(tbl_MoEq[[#This Row],[High-Need LEAs (50% of cumulative enrollment)]]="x", IF(tbl_MoEq[[#This Row],[FY22 - FY21]]&gt;=Statewide_Decrease_FY21toFY22, "Pass", "Fail"), "")</f>
        <v/>
      </c>
      <c r="T118" s="31" t="str">
        <f>IF(tbl_MoEq[[#This Row],[Highest-Poverty LEAs (20% of cumulative enrollment)]]= "x", IF(tbl_MoEq[[#This Row],[FY22-FY19]]&gt;=Statewide_Decrease_F19toFY22, "Pass", "Fail"), "")</f>
        <v/>
      </c>
    </row>
    <row r="119" spans="1:20" x14ac:dyDescent="0.25">
      <c r="A119" s="10">
        <v>4703030</v>
      </c>
      <c r="B119" s="11" t="s">
        <v>168</v>
      </c>
      <c r="C119" s="12">
        <v>0.15153881364603247</v>
      </c>
      <c r="D119" s="13">
        <v>35829.915000000001</v>
      </c>
      <c r="E119" s="13">
        <f>SUM($D$2:D119)</f>
        <v>632056.48922724964</v>
      </c>
      <c r="F119" s="19"/>
      <c r="G119" s="19"/>
      <c r="H119" s="15">
        <v>206248000</v>
      </c>
      <c r="I119" s="15">
        <v>35829.915000000001</v>
      </c>
      <c r="J119" s="15">
        <f t="shared" si="15"/>
        <v>5756.3072644743925</v>
      </c>
      <c r="K119" s="15">
        <v>199336000</v>
      </c>
      <c r="L119" s="15">
        <v>35829.915000000001</v>
      </c>
      <c r="M119" s="15">
        <f t="shared" si="16"/>
        <v>5563.39583836579</v>
      </c>
      <c r="N119" s="15">
        <v>181441000</v>
      </c>
      <c r="O119" s="15">
        <v>34206.875</v>
      </c>
      <c r="P119" s="15">
        <f t="shared" si="17"/>
        <v>5304.2261241344031</v>
      </c>
      <c r="Q119" s="15">
        <f t="shared" si="18"/>
        <v>192.91142610860243</v>
      </c>
      <c r="R119" s="15">
        <f t="shared" si="19"/>
        <v>452.08114033998936</v>
      </c>
      <c r="S119" s="31" t="str">
        <f>IF(tbl_MoEq[[#This Row],[High-Need LEAs (50% of cumulative enrollment)]]="x", IF(tbl_MoEq[[#This Row],[FY22 - FY21]]&gt;=Statewide_Decrease_FY21toFY22, "Pass", "Fail"), "")</f>
        <v/>
      </c>
      <c r="T119" s="31" t="str">
        <f>IF(tbl_MoEq[[#This Row],[Highest-Poverty LEAs (20% of cumulative enrollment)]]= "x", IF(tbl_MoEq[[#This Row],[FY22-FY19]]&gt;=Statewide_Decrease_F19toFY22, "Pass", "Fail"), "")</f>
        <v/>
      </c>
    </row>
    <row r="120" spans="1:20" x14ac:dyDescent="0.25">
      <c r="A120" s="10">
        <v>4702370</v>
      </c>
      <c r="B120" s="11" t="s">
        <v>148</v>
      </c>
      <c r="C120" s="12">
        <v>0.14815668202764978</v>
      </c>
      <c r="D120" s="13">
        <v>3811.7713199999998</v>
      </c>
      <c r="E120" s="13">
        <f>SUM($D$2:D120)</f>
        <v>635868.26054724958</v>
      </c>
      <c r="F120" s="19"/>
      <c r="G120" s="19"/>
      <c r="H120" s="15">
        <v>18892000</v>
      </c>
      <c r="I120" s="15">
        <v>3811.7713199999998</v>
      </c>
      <c r="J120" s="15">
        <f t="shared" si="15"/>
        <v>4956.2259679313611</v>
      </c>
      <c r="K120" s="15">
        <v>18407000</v>
      </c>
      <c r="L120" s="15">
        <v>3811.7713199999998</v>
      </c>
      <c r="M120" s="15">
        <f t="shared" si="16"/>
        <v>4828.9885343908827</v>
      </c>
      <c r="N120" s="15">
        <v>17290000</v>
      </c>
      <c r="O120" s="15">
        <v>3610.3010924999999</v>
      </c>
      <c r="P120" s="15">
        <f t="shared" si="17"/>
        <v>4789.0742508756566</v>
      </c>
      <c r="Q120" s="15">
        <f t="shared" si="18"/>
        <v>127.23743354047838</v>
      </c>
      <c r="R120" s="15">
        <f t="shared" si="19"/>
        <v>167.15171705570447</v>
      </c>
      <c r="S120" s="31" t="str">
        <f>IF(tbl_MoEq[[#This Row],[High-Need LEAs (50% of cumulative enrollment)]]="x", IF(tbl_MoEq[[#This Row],[FY22 - FY21]]&gt;=Statewide_Decrease_FY21toFY22, "Pass", "Fail"), "")</f>
        <v/>
      </c>
      <c r="T120" s="31" t="str">
        <f>IF(tbl_MoEq[[#This Row],[Highest-Poverty LEAs (20% of cumulative enrollment)]]= "x", IF(tbl_MoEq[[#This Row],[FY22-FY19]]&gt;=Statewide_Decrease_F19toFY22, "Pass", "Fail"), "")</f>
        <v/>
      </c>
    </row>
    <row r="121" spans="1:20" x14ac:dyDescent="0.25">
      <c r="A121" s="10">
        <v>4704380</v>
      </c>
      <c r="B121" s="11" t="s">
        <v>208</v>
      </c>
      <c r="C121" s="12">
        <v>0.14706176794473921</v>
      </c>
      <c r="D121" s="13">
        <v>8375.1831600000005</v>
      </c>
      <c r="E121" s="13">
        <f>SUM($D$2:D121)</f>
        <v>644243.44370724959</v>
      </c>
      <c r="F121" s="19"/>
      <c r="G121" s="19"/>
      <c r="H121" s="15">
        <v>37467000</v>
      </c>
      <c r="I121" s="15">
        <v>8375.1831600000005</v>
      </c>
      <c r="J121" s="15">
        <f t="shared" si="15"/>
        <v>4473.5738053996183</v>
      </c>
      <c r="K121" s="15">
        <v>36546000</v>
      </c>
      <c r="L121" s="15">
        <v>8375.1831600000005</v>
      </c>
      <c r="M121" s="15">
        <f t="shared" si="16"/>
        <v>4363.6060611240409</v>
      </c>
      <c r="N121" s="15">
        <v>34701000</v>
      </c>
      <c r="O121" s="15">
        <v>8383.1162800000002</v>
      </c>
      <c r="P121" s="15">
        <f t="shared" si="17"/>
        <v>4139.3914674412699</v>
      </c>
      <c r="Q121" s="15">
        <f t="shared" si="18"/>
        <v>109.96774427557739</v>
      </c>
      <c r="R121" s="15">
        <f t="shared" si="19"/>
        <v>334.1823379583484</v>
      </c>
      <c r="S121" s="31" t="str">
        <f>IF(tbl_MoEq[[#This Row],[High-Need LEAs (50% of cumulative enrollment)]]="x", IF(tbl_MoEq[[#This Row],[FY22 - FY21]]&gt;=Statewide_Decrease_FY21toFY22, "Pass", "Fail"), "")</f>
        <v/>
      </c>
      <c r="T121" s="31" t="str">
        <f>IF(tbl_MoEq[[#This Row],[Highest-Poverty LEAs (20% of cumulative enrollment)]]= "x", IF(tbl_MoEq[[#This Row],[FY22-FY19]]&gt;=Statewide_Decrease_F19toFY22, "Pass", "Fail"), "")</f>
        <v/>
      </c>
    </row>
    <row r="122" spans="1:20" x14ac:dyDescent="0.25">
      <c r="A122" s="10">
        <v>4704080</v>
      </c>
      <c r="B122" s="11" t="s">
        <v>199</v>
      </c>
      <c r="C122" s="12">
        <v>0.14693624190830895</v>
      </c>
      <c r="D122" s="13">
        <v>10285.56675</v>
      </c>
      <c r="E122" s="13">
        <f>SUM($D$2:D122)</f>
        <v>654529.01045724959</v>
      </c>
      <c r="F122" s="19"/>
      <c r="G122" s="19"/>
      <c r="H122" s="15">
        <v>63534000</v>
      </c>
      <c r="I122" s="15">
        <v>10285.56675</v>
      </c>
      <c r="J122" s="15">
        <f t="shared" si="15"/>
        <v>6177.0052680859808</v>
      </c>
      <c r="K122" s="15">
        <v>62053000</v>
      </c>
      <c r="L122" s="15">
        <v>10285.56675</v>
      </c>
      <c r="M122" s="15">
        <f t="shared" si="16"/>
        <v>6033.017091644464</v>
      </c>
      <c r="N122" s="15">
        <v>62976000</v>
      </c>
      <c r="O122" s="15">
        <v>10690.398749999998</v>
      </c>
      <c r="P122" s="15">
        <f t="shared" si="17"/>
        <v>5890.8934524074702</v>
      </c>
      <c r="Q122" s="15">
        <f t="shared" si="18"/>
        <v>143.98817644151677</v>
      </c>
      <c r="R122" s="15">
        <f t="shared" si="19"/>
        <v>286.11181567851054</v>
      </c>
      <c r="S122" s="31" t="str">
        <f>IF(tbl_MoEq[[#This Row],[High-Need LEAs (50% of cumulative enrollment)]]="x", IF(tbl_MoEq[[#This Row],[FY22 - FY21]]&gt;=Statewide_Decrease_FY21toFY22, "Pass", "Fail"), "")</f>
        <v/>
      </c>
      <c r="T122" s="31" t="str">
        <f>IF(tbl_MoEq[[#This Row],[Highest-Poverty LEAs (20% of cumulative enrollment)]]= "x", IF(tbl_MoEq[[#This Row],[FY22-FY19]]&gt;=Statewide_Decrease_F19toFY22, "Pass", "Fail"), "")</f>
        <v/>
      </c>
    </row>
    <row r="123" spans="1:20" x14ac:dyDescent="0.25">
      <c r="A123" s="10">
        <v>4702490</v>
      </c>
      <c r="B123" s="11" t="s">
        <v>152</v>
      </c>
      <c r="C123" s="12">
        <v>0.14524064171122994</v>
      </c>
      <c r="D123" s="13">
        <v>3734.6660899999997</v>
      </c>
      <c r="E123" s="13">
        <f>SUM($D$2:D123)</f>
        <v>658263.67654724955</v>
      </c>
      <c r="F123" s="19"/>
      <c r="G123" s="19"/>
      <c r="H123" s="15">
        <v>22351000</v>
      </c>
      <c r="I123" s="15">
        <v>3734.6660899999997</v>
      </c>
      <c r="J123" s="15">
        <f t="shared" si="15"/>
        <v>5984.7385178148552</v>
      </c>
      <c r="K123" s="15">
        <v>21814000</v>
      </c>
      <c r="L123" s="15">
        <v>3734.6660899999997</v>
      </c>
      <c r="M123" s="15">
        <f t="shared" si="16"/>
        <v>5840.9505627315675</v>
      </c>
      <c r="N123" s="15">
        <v>20787000</v>
      </c>
      <c r="O123" s="15">
        <v>3687.0897500000001</v>
      </c>
      <c r="P123" s="15">
        <f t="shared" si="17"/>
        <v>5637.7797692611084</v>
      </c>
      <c r="Q123" s="15">
        <f t="shared" si="18"/>
        <v>143.78795508328767</v>
      </c>
      <c r="R123" s="15">
        <f t="shared" si="19"/>
        <v>346.95874855374677</v>
      </c>
      <c r="S123" s="31" t="str">
        <f>IF(tbl_MoEq[[#This Row],[High-Need LEAs (50% of cumulative enrollment)]]="x", IF(tbl_MoEq[[#This Row],[FY22 - FY21]]&gt;=Statewide_Decrease_FY21toFY22, "Pass", "Fail"), "")</f>
        <v/>
      </c>
      <c r="T123" s="31" t="str">
        <f>IF(tbl_MoEq[[#This Row],[Highest-Poverty LEAs (20% of cumulative enrollment)]]= "x", IF(tbl_MoEq[[#This Row],[FY22-FY19]]&gt;=Statewide_Decrease_F19toFY22, "Pass", "Fail"), "")</f>
        <v/>
      </c>
    </row>
    <row r="124" spans="1:20" x14ac:dyDescent="0.25">
      <c r="A124" s="10">
        <v>4701170</v>
      </c>
      <c r="B124" s="11" t="s">
        <v>111</v>
      </c>
      <c r="C124" s="12">
        <v>0.14329159212880144</v>
      </c>
      <c r="D124" s="13">
        <v>3214.8294475000002</v>
      </c>
      <c r="E124" s="13">
        <f>SUM($D$2:D124)</f>
        <v>661478.50599474949</v>
      </c>
      <c r="F124" s="19"/>
      <c r="G124" s="19"/>
      <c r="H124" s="15">
        <v>17128000</v>
      </c>
      <c r="I124" s="15">
        <v>3214.8294475000002</v>
      </c>
      <c r="J124" s="15">
        <f t="shared" si="15"/>
        <v>5327.809851100973</v>
      </c>
      <c r="K124" s="15">
        <v>16831000</v>
      </c>
      <c r="L124" s="15">
        <v>3214.8294475000002</v>
      </c>
      <c r="M124" s="15">
        <f t="shared" si="16"/>
        <v>5235.4254789748065</v>
      </c>
      <c r="N124" s="15">
        <v>16679000</v>
      </c>
      <c r="O124" s="15">
        <v>3298.0211949999998</v>
      </c>
      <c r="P124" s="15">
        <f t="shared" si="17"/>
        <v>5057.2749578706089</v>
      </c>
      <c r="Q124" s="15">
        <f t="shared" si="18"/>
        <v>92.384372126166454</v>
      </c>
      <c r="R124" s="15">
        <f t="shared" si="19"/>
        <v>270.5348932303641</v>
      </c>
      <c r="S124" s="31" t="str">
        <f>IF(tbl_MoEq[[#This Row],[High-Need LEAs (50% of cumulative enrollment)]]="x", IF(tbl_MoEq[[#This Row],[FY22 - FY21]]&gt;=Statewide_Decrease_FY21toFY22, "Pass", "Fail"), "")</f>
        <v/>
      </c>
      <c r="T124" s="31" t="str">
        <f>IF(tbl_MoEq[[#This Row],[Highest-Poverty LEAs (20% of cumulative enrollment)]]= "x", IF(tbl_MoEq[[#This Row],[FY22-FY19]]&gt;=Statewide_Decrease_F19toFY22, "Pass", "Fail"), "")</f>
        <v/>
      </c>
    </row>
    <row r="125" spans="1:20" x14ac:dyDescent="0.25">
      <c r="A125" s="10">
        <v>4700060</v>
      </c>
      <c r="B125" s="11" t="s">
        <v>75</v>
      </c>
      <c r="C125" s="12">
        <v>0.14218009478672985</v>
      </c>
      <c r="D125" s="13">
        <v>2044.0746524999997</v>
      </c>
      <c r="E125" s="13">
        <f>SUM($D$2:D125)</f>
        <v>663522.58064724947</v>
      </c>
      <c r="F125" s="19"/>
      <c r="G125" s="19"/>
      <c r="H125" s="15">
        <v>9847000</v>
      </c>
      <c r="I125" s="15">
        <v>2044.0746524999997</v>
      </c>
      <c r="J125" s="15">
        <f t="shared" si="15"/>
        <v>4817.3387346478048</v>
      </c>
      <c r="K125" s="15">
        <v>9404000</v>
      </c>
      <c r="L125" s="15">
        <v>2044.0746524999997</v>
      </c>
      <c r="M125" s="15">
        <f t="shared" si="16"/>
        <v>4600.6147517647969</v>
      </c>
      <c r="N125" s="15">
        <v>8646000</v>
      </c>
      <c r="O125" s="15">
        <v>1965.9865625</v>
      </c>
      <c r="P125" s="15">
        <f t="shared" si="17"/>
        <v>4397.7920118668153</v>
      </c>
      <c r="Q125" s="15">
        <f t="shared" si="18"/>
        <v>216.72398288300792</v>
      </c>
      <c r="R125" s="15">
        <f t="shared" si="19"/>
        <v>419.54672278098951</v>
      </c>
      <c r="S125" s="31" t="str">
        <f>IF(tbl_MoEq[[#This Row],[High-Need LEAs (50% of cumulative enrollment)]]="x", IF(tbl_MoEq[[#This Row],[FY22 - FY21]]&gt;=Statewide_Decrease_FY21toFY22, "Pass", "Fail"), "")</f>
        <v/>
      </c>
      <c r="T125" s="31" t="str">
        <f>IF(tbl_MoEq[[#This Row],[Highest-Poverty LEAs (20% of cumulative enrollment)]]= "x", IF(tbl_MoEq[[#This Row],[FY22-FY19]]&gt;=Statewide_Decrease_F19toFY22, "Pass", "Fail"), "")</f>
        <v/>
      </c>
    </row>
    <row r="126" spans="1:20" x14ac:dyDescent="0.25">
      <c r="A126" s="10">
        <v>4703150</v>
      </c>
      <c r="B126" s="11" t="s">
        <v>171</v>
      </c>
      <c r="C126" s="12">
        <v>0.13959285417532197</v>
      </c>
      <c r="D126" s="13">
        <v>8707.625</v>
      </c>
      <c r="E126" s="13">
        <f>SUM($D$2:D126)</f>
        <v>672230.20564724947</v>
      </c>
      <c r="F126" s="19"/>
      <c r="G126" s="19"/>
      <c r="H126" s="15">
        <v>48115000</v>
      </c>
      <c r="I126" s="15">
        <v>8707.625</v>
      </c>
      <c r="J126" s="15">
        <f t="shared" si="15"/>
        <v>5525.6169162084952</v>
      </c>
      <c r="K126" s="15">
        <v>46843000</v>
      </c>
      <c r="L126" s="15">
        <v>8707.625</v>
      </c>
      <c r="M126" s="15">
        <f t="shared" si="16"/>
        <v>5379.5380485494034</v>
      </c>
      <c r="N126" s="15">
        <v>43480000</v>
      </c>
      <c r="O126" s="15">
        <v>8362.6875</v>
      </c>
      <c r="P126" s="15">
        <f t="shared" si="17"/>
        <v>5199.2855167671878</v>
      </c>
      <c r="Q126" s="15">
        <f t="shared" si="18"/>
        <v>146.07886765909188</v>
      </c>
      <c r="R126" s="15">
        <f t="shared" si="19"/>
        <v>326.33139944130744</v>
      </c>
      <c r="S126" s="31" t="str">
        <f>IF(tbl_MoEq[[#This Row],[High-Need LEAs (50% of cumulative enrollment)]]="x", IF(tbl_MoEq[[#This Row],[FY22 - FY21]]&gt;=Statewide_Decrease_FY21toFY22, "Pass", "Fail"), "")</f>
        <v/>
      </c>
      <c r="T126" s="31" t="str">
        <f>IF(tbl_MoEq[[#This Row],[Highest-Poverty LEAs (20% of cumulative enrollment)]]= "x", IF(tbl_MoEq[[#This Row],[FY22-FY19]]&gt;=Statewide_Decrease_F19toFY22, "Pass", "Fail"), "")</f>
        <v/>
      </c>
    </row>
    <row r="127" spans="1:20" x14ac:dyDescent="0.25">
      <c r="A127" s="10">
        <v>4700330</v>
      </c>
      <c r="B127" s="11" t="s">
        <v>86</v>
      </c>
      <c r="C127" s="12">
        <v>0.13407510431154382</v>
      </c>
      <c r="D127" s="13">
        <v>9940.6549475000011</v>
      </c>
      <c r="E127" s="13">
        <f>SUM($D$2:D127)</f>
        <v>682170.86059474945</v>
      </c>
      <c r="F127" s="19"/>
      <c r="G127" s="19"/>
      <c r="H127" s="15">
        <v>52956000</v>
      </c>
      <c r="I127" s="15">
        <v>9940.6549475000011</v>
      </c>
      <c r="J127" s="15">
        <f t="shared" si="15"/>
        <v>5327.2143817161696</v>
      </c>
      <c r="K127" s="15">
        <v>51661000</v>
      </c>
      <c r="L127" s="15">
        <v>9940.6549475000011</v>
      </c>
      <c r="M127" s="15">
        <f t="shared" si="16"/>
        <v>5196.9412752821027</v>
      </c>
      <c r="N127" s="15">
        <v>49335000</v>
      </c>
      <c r="O127" s="15">
        <v>9882.5870599999998</v>
      </c>
      <c r="P127" s="15">
        <f t="shared" si="17"/>
        <v>4992.1138767079074</v>
      </c>
      <c r="Q127" s="15">
        <f t="shared" si="18"/>
        <v>130.2731064340669</v>
      </c>
      <c r="R127" s="15">
        <f t="shared" si="19"/>
        <v>335.10050500826219</v>
      </c>
      <c r="S127" s="31" t="str">
        <f>IF(tbl_MoEq[[#This Row],[High-Need LEAs (50% of cumulative enrollment)]]="x", IF(tbl_MoEq[[#This Row],[FY22 - FY21]]&gt;=Statewide_Decrease_FY21toFY22, "Pass", "Fail"), "")</f>
        <v/>
      </c>
      <c r="T127" s="31" t="str">
        <f>IF(tbl_MoEq[[#This Row],[Highest-Poverty LEAs (20% of cumulative enrollment)]]= "x", IF(tbl_MoEq[[#This Row],[FY22-FY19]]&gt;=Statewide_Decrease_F19toFY22, "Pass", "Fail"), "")</f>
        <v/>
      </c>
    </row>
    <row r="128" spans="1:20" x14ac:dyDescent="0.25">
      <c r="A128" s="10">
        <v>4703060</v>
      </c>
      <c r="B128" s="11" t="s">
        <v>169</v>
      </c>
      <c r="C128" s="12">
        <v>0.13340336134453781</v>
      </c>
      <c r="D128" s="13">
        <v>857.68174499999998</v>
      </c>
      <c r="E128" s="13">
        <f>SUM($D$2:D128)</f>
        <v>683028.5423397494</v>
      </c>
      <c r="F128" s="19"/>
      <c r="G128" s="19"/>
      <c r="H128" s="15">
        <v>4960000</v>
      </c>
      <c r="I128" s="15">
        <v>857.68174499999998</v>
      </c>
      <c r="J128" s="15">
        <f t="shared" si="15"/>
        <v>5783.0308607069628</v>
      </c>
      <c r="K128" s="15">
        <v>4875000</v>
      </c>
      <c r="L128" s="15">
        <v>857.68174499999998</v>
      </c>
      <c r="M128" s="15">
        <f t="shared" si="16"/>
        <v>5683.92650119888</v>
      </c>
      <c r="N128" s="15">
        <v>4827000</v>
      </c>
      <c r="O128" s="15">
        <v>838.48644499999989</v>
      </c>
      <c r="P128" s="15">
        <f t="shared" si="17"/>
        <v>5756.8014710124507</v>
      </c>
      <c r="Q128" s="15">
        <f t="shared" si="18"/>
        <v>99.10435950808278</v>
      </c>
      <c r="R128" s="15">
        <f t="shared" si="19"/>
        <v>26.229389694512065</v>
      </c>
      <c r="S128" s="31" t="str">
        <f>IF(tbl_MoEq[[#This Row],[High-Need LEAs (50% of cumulative enrollment)]]="x", IF(tbl_MoEq[[#This Row],[FY22 - FY21]]&gt;=Statewide_Decrease_FY21toFY22, "Pass", "Fail"), "")</f>
        <v/>
      </c>
      <c r="T128" s="31" t="str">
        <f>IF(tbl_MoEq[[#This Row],[Highest-Poverty LEAs (20% of cumulative enrollment)]]= "x", IF(tbl_MoEq[[#This Row],[FY22-FY19]]&gt;=Statewide_Decrease_F19toFY22, "Pass", "Fail"), "")</f>
        <v/>
      </c>
    </row>
    <row r="129" spans="1:20" x14ac:dyDescent="0.25">
      <c r="A129" s="10">
        <v>4701020</v>
      </c>
      <c r="B129" s="11" t="s">
        <v>106</v>
      </c>
      <c r="C129" s="12">
        <v>0.13322368421052633</v>
      </c>
      <c r="D129" s="13">
        <v>7977.7324325</v>
      </c>
      <c r="E129" s="13">
        <f>SUM($D$2:D129)</f>
        <v>691006.2747722494</v>
      </c>
      <c r="F129" s="19"/>
      <c r="G129" s="19"/>
      <c r="H129" s="15">
        <v>42214000</v>
      </c>
      <c r="I129" s="15">
        <v>7977.7324325</v>
      </c>
      <c r="J129" s="15">
        <f t="shared" si="15"/>
        <v>5291.4785444579402</v>
      </c>
      <c r="K129" s="15">
        <v>41171000</v>
      </c>
      <c r="L129" s="15">
        <v>7977.7324325</v>
      </c>
      <c r="M129" s="15">
        <f t="shared" si="16"/>
        <v>5160.7396397848543</v>
      </c>
      <c r="N129" s="15">
        <v>42127000</v>
      </c>
      <c r="O129" s="15">
        <v>8153.238339999999</v>
      </c>
      <c r="P129" s="15">
        <f t="shared" si="17"/>
        <v>5166.9040255236796</v>
      </c>
      <c r="Q129" s="15">
        <f t="shared" si="18"/>
        <v>130.73890467308593</v>
      </c>
      <c r="R129" s="15">
        <f t="shared" si="19"/>
        <v>124.5745189342606</v>
      </c>
      <c r="S129" s="31" t="str">
        <f>IF(tbl_MoEq[[#This Row],[High-Need LEAs (50% of cumulative enrollment)]]="x", IF(tbl_MoEq[[#This Row],[FY22 - FY21]]&gt;=Statewide_Decrease_FY21toFY22, "Pass", "Fail"), "")</f>
        <v/>
      </c>
      <c r="T129" s="31" t="str">
        <f>IF(tbl_MoEq[[#This Row],[Highest-Poverty LEAs (20% of cumulative enrollment)]]= "x", IF(tbl_MoEq[[#This Row],[FY22-FY19]]&gt;=Statewide_Decrease_F19toFY22, "Pass", "Fail"), "")</f>
        <v/>
      </c>
    </row>
    <row r="130" spans="1:20" x14ac:dyDescent="0.25">
      <c r="A130" s="10">
        <v>4702220</v>
      </c>
      <c r="B130" s="11" t="s">
        <v>143</v>
      </c>
      <c r="C130" s="12">
        <v>0.13154956312983279</v>
      </c>
      <c r="D130" s="13">
        <v>59598.970304999995</v>
      </c>
      <c r="E130" s="13">
        <f>SUM($D$2:D130)</f>
        <v>750605.24507724936</v>
      </c>
      <c r="F130" s="19"/>
      <c r="G130" s="19"/>
      <c r="H130" s="15">
        <v>242920000</v>
      </c>
      <c r="I130" s="15">
        <v>59598.970304999995</v>
      </c>
      <c r="J130" s="15">
        <f t="shared" ref="J130:J147" si="20">H130/I130</f>
        <v>4075.9093446891393</v>
      </c>
      <c r="K130" s="15">
        <v>236604000</v>
      </c>
      <c r="L130" s="15">
        <v>59598.970304999995</v>
      </c>
      <c r="M130" s="15">
        <f t="shared" ref="M130:M147" si="21">K130/L130</f>
        <v>3969.9343594221518</v>
      </c>
      <c r="N130" s="15">
        <v>222410000</v>
      </c>
      <c r="O130" s="15">
        <v>58846.334984999994</v>
      </c>
      <c r="P130" s="15">
        <f t="shared" ref="P130:P147" si="22">N130/O130</f>
        <v>3779.5047058868254</v>
      </c>
      <c r="Q130" s="15">
        <f t="shared" ref="Q130:Q147" si="23">J130-M130</f>
        <v>105.97498526698746</v>
      </c>
      <c r="R130" s="15">
        <f t="shared" ref="R130:R147" si="24">J130-P130</f>
        <v>296.40463880231391</v>
      </c>
      <c r="S130" s="31" t="str">
        <f>IF(tbl_MoEq[[#This Row],[High-Need LEAs (50% of cumulative enrollment)]]="x", IF(tbl_MoEq[[#This Row],[FY22 - FY21]]&gt;=Statewide_Decrease_FY21toFY22, "Pass", "Fail"), "")</f>
        <v/>
      </c>
      <c r="T130" s="31" t="str">
        <f>IF(tbl_MoEq[[#This Row],[Highest-Poverty LEAs (20% of cumulative enrollment)]]= "x", IF(tbl_MoEq[[#This Row],[FY22-FY19]]&gt;=Statewide_Decrease_F19toFY22, "Pass", "Fail"), "")</f>
        <v/>
      </c>
    </row>
    <row r="131" spans="1:20" x14ac:dyDescent="0.25">
      <c r="A131" s="10">
        <v>4700300</v>
      </c>
      <c r="B131" s="11" t="s">
        <v>84</v>
      </c>
      <c r="C131" s="12">
        <v>0.13148229763478772</v>
      </c>
      <c r="D131" s="13">
        <v>10396.867082499999</v>
      </c>
      <c r="E131" s="13">
        <f>SUM($D$2:D131)</f>
        <v>761002.11215974938</v>
      </c>
      <c r="F131" s="19"/>
      <c r="G131" s="19"/>
      <c r="H131" s="15">
        <v>49728000</v>
      </c>
      <c r="I131" s="15">
        <v>10396.867082499999</v>
      </c>
      <c r="J131" s="15">
        <f t="shared" si="20"/>
        <v>4782.9792961095118</v>
      </c>
      <c r="K131" s="15">
        <v>48591000</v>
      </c>
      <c r="L131" s="15">
        <v>10396.867082499999</v>
      </c>
      <c r="M131" s="15">
        <f t="shared" si="21"/>
        <v>4673.6194292402124</v>
      </c>
      <c r="N131" s="15">
        <v>48000000</v>
      </c>
      <c r="O131" s="15">
        <v>10468.658450000001</v>
      </c>
      <c r="P131" s="15">
        <f t="shared" si="22"/>
        <v>4585.1147240361061</v>
      </c>
      <c r="Q131" s="15">
        <f t="shared" si="23"/>
        <v>109.35986686929937</v>
      </c>
      <c r="R131" s="15">
        <f t="shared" si="24"/>
        <v>197.86457207340572</v>
      </c>
      <c r="S131" s="31" t="str">
        <f>IF(tbl_MoEq[[#This Row],[High-Need LEAs (50% of cumulative enrollment)]]="x", IF(tbl_MoEq[[#This Row],[FY22 - FY21]]&gt;=Statewide_Decrease_FY21toFY22, "Pass", "Fail"), "")</f>
        <v/>
      </c>
      <c r="T131" s="31" t="str">
        <f>IF(tbl_MoEq[[#This Row],[Highest-Poverty LEAs (20% of cumulative enrollment)]]= "x", IF(tbl_MoEq[[#This Row],[FY22-FY19]]&gt;=Statewide_Decrease_F19toFY22, "Pass", "Fail"), "")</f>
        <v/>
      </c>
    </row>
    <row r="132" spans="1:20" x14ac:dyDescent="0.25">
      <c r="A132" s="10">
        <v>4703600</v>
      </c>
      <c r="B132" s="11" t="s">
        <v>185</v>
      </c>
      <c r="C132" s="12">
        <v>0.12726689134970309</v>
      </c>
      <c r="D132" s="13">
        <v>12463.642095000001</v>
      </c>
      <c r="E132" s="13">
        <f>SUM($D$2:D132)</f>
        <v>773465.75425474939</v>
      </c>
      <c r="F132" s="19"/>
      <c r="G132" s="19"/>
      <c r="H132" s="15">
        <v>81528000</v>
      </c>
      <c r="I132" s="15">
        <v>12463.642095000001</v>
      </c>
      <c r="J132" s="15">
        <f t="shared" si="20"/>
        <v>6541.2661386278351</v>
      </c>
      <c r="K132" s="15">
        <v>71190000</v>
      </c>
      <c r="L132" s="15">
        <v>12463.642095000001</v>
      </c>
      <c r="M132" s="15">
        <f t="shared" si="21"/>
        <v>5711.8135660008293</v>
      </c>
      <c r="N132" s="15">
        <v>61224000</v>
      </c>
      <c r="O132" s="15">
        <v>11084.595052500003</v>
      </c>
      <c r="P132" s="15">
        <f t="shared" si="22"/>
        <v>5523.3411513929532</v>
      </c>
      <c r="Q132" s="15">
        <f t="shared" si="23"/>
        <v>829.45257262700579</v>
      </c>
      <c r="R132" s="15">
        <f t="shared" si="24"/>
        <v>1017.9249872348819</v>
      </c>
      <c r="S132" s="31" t="str">
        <f>IF(tbl_MoEq[[#This Row],[High-Need LEAs (50% of cumulative enrollment)]]="x", IF(tbl_MoEq[[#This Row],[FY22 - FY21]]&gt;=Statewide_Decrease_FY21toFY22, "Pass", "Fail"), "")</f>
        <v/>
      </c>
      <c r="T132" s="31" t="str">
        <f>IF(tbl_MoEq[[#This Row],[Highest-Poverty LEAs (20% of cumulative enrollment)]]= "x", IF(tbl_MoEq[[#This Row],[FY22-FY19]]&gt;=Statewide_Decrease_F19toFY22, "Pass", "Fail"), "")</f>
        <v/>
      </c>
    </row>
    <row r="133" spans="1:20" x14ac:dyDescent="0.25">
      <c r="A133" s="10">
        <v>4700154</v>
      </c>
      <c r="B133" s="11" t="s">
        <v>145</v>
      </c>
      <c r="C133" s="12">
        <v>0.11771238200999445</v>
      </c>
      <c r="D133" s="13">
        <v>1833.0944</v>
      </c>
      <c r="E133" s="13">
        <f>SUM($D$2:D133)</f>
        <v>775298.84865474934</v>
      </c>
      <c r="F133" s="19"/>
      <c r="G133" s="19"/>
      <c r="H133" s="15">
        <v>10356000</v>
      </c>
      <c r="I133" s="15">
        <v>1833.0944</v>
      </c>
      <c r="J133" s="15">
        <f t="shared" si="20"/>
        <v>5649.463551904365</v>
      </c>
      <c r="K133" s="15">
        <v>9736000</v>
      </c>
      <c r="L133" s="15">
        <v>1833.0944</v>
      </c>
      <c r="M133" s="15">
        <f t="shared" si="21"/>
        <v>5311.237653663663</v>
      </c>
      <c r="N133" s="15">
        <v>8193000</v>
      </c>
      <c r="O133" s="15">
        <v>1612.5093750000001</v>
      </c>
      <c r="P133" s="15">
        <f t="shared" si="22"/>
        <v>5080.9006924378346</v>
      </c>
      <c r="Q133" s="15">
        <f t="shared" si="23"/>
        <v>338.22589824070201</v>
      </c>
      <c r="R133" s="15">
        <f t="shared" si="24"/>
        <v>568.56285946653043</v>
      </c>
      <c r="S133" s="31" t="str">
        <f>IF(tbl_MoEq[[#This Row],[High-Need LEAs (50% of cumulative enrollment)]]="x", IF(tbl_MoEq[[#This Row],[FY22 - FY21]]&gt;=Statewide_Decrease_FY21toFY22, "Pass", "Fail"), "")</f>
        <v/>
      </c>
      <c r="T133" s="31" t="str">
        <f>IF(tbl_MoEq[[#This Row],[Highest-Poverty LEAs (20% of cumulative enrollment)]]= "x", IF(tbl_MoEq[[#This Row],[FY22-FY19]]&gt;=Statewide_Decrease_F19toFY22, "Pass", "Fail"), "")</f>
        <v/>
      </c>
    </row>
    <row r="134" spans="1:20" x14ac:dyDescent="0.25">
      <c r="A134" s="10">
        <v>4702520</v>
      </c>
      <c r="B134" s="11" t="s">
        <v>153</v>
      </c>
      <c r="C134" s="12">
        <v>0.11698425849212925</v>
      </c>
      <c r="D134" s="13">
        <v>4631.8841649999995</v>
      </c>
      <c r="E134" s="13">
        <f>SUM($D$2:D134)</f>
        <v>779930.73281974939</v>
      </c>
      <c r="F134" s="19"/>
      <c r="G134" s="19"/>
      <c r="H134" s="15">
        <v>22205000</v>
      </c>
      <c r="I134" s="15">
        <v>4631.8841649999995</v>
      </c>
      <c r="J134" s="15">
        <f t="shared" si="20"/>
        <v>4793.9454461724436</v>
      </c>
      <c r="K134" s="15">
        <v>21707000</v>
      </c>
      <c r="L134" s="15">
        <v>4631.8841649999995</v>
      </c>
      <c r="M134" s="15">
        <f t="shared" si="21"/>
        <v>4686.4298041011143</v>
      </c>
      <c r="N134" s="15">
        <v>21452000</v>
      </c>
      <c r="O134" s="15">
        <v>4688.6729699999996</v>
      </c>
      <c r="P134" s="15">
        <f t="shared" si="22"/>
        <v>4575.2817774364848</v>
      </c>
      <c r="Q134" s="15">
        <f t="shared" si="23"/>
        <v>107.51564207132924</v>
      </c>
      <c r="R134" s="15">
        <f t="shared" si="24"/>
        <v>218.66366873595871</v>
      </c>
      <c r="S134" s="31" t="str">
        <f>IF(tbl_MoEq[[#This Row],[High-Need LEAs (50% of cumulative enrollment)]]="x", IF(tbl_MoEq[[#This Row],[FY22 - FY21]]&gt;=Statewide_Decrease_FY21toFY22, "Pass", "Fail"), "")</f>
        <v/>
      </c>
      <c r="T134" s="31" t="str">
        <f>IF(tbl_MoEq[[#This Row],[Highest-Poverty LEAs (20% of cumulative enrollment)]]= "x", IF(tbl_MoEq[[#This Row],[FY22-FY19]]&gt;=Statewide_Decrease_F19toFY22, "Pass", "Fail"), "")</f>
        <v/>
      </c>
    </row>
    <row r="135" spans="1:20" x14ac:dyDescent="0.25">
      <c r="A135" s="10">
        <v>4702760</v>
      </c>
      <c r="B135" s="11" t="s">
        <v>160</v>
      </c>
      <c r="C135" s="12">
        <v>0.11127725856697819</v>
      </c>
      <c r="D135" s="13">
        <v>12555.489977500001</v>
      </c>
      <c r="E135" s="13">
        <f>SUM($D$2:D135)</f>
        <v>792486.22279724944</v>
      </c>
      <c r="F135" s="19"/>
      <c r="G135" s="19"/>
      <c r="H135" s="15">
        <v>60852000</v>
      </c>
      <c r="I135" s="15">
        <v>12555.489977500001</v>
      </c>
      <c r="J135" s="15">
        <f t="shared" si="20"/>
        <v>4846.6447832023678</v>
      </c>
      <c r="K135" s="15">
        <v>59299000</v>
      </c>
      <c r="L135" s="15">
        <v>12555.489977500001</v>
      </c>
      <c r="M135" s="15">
        <f t="shared" si="21"/>
        <v>4722.9538716741808</v>
      </c>
      <c r="N135" s="15">
        <v>58278000</v>
      </c>
      <c r="O135" s="15">
        <v>12411.478209999999</v>
      </c>
      <c r="P135" s="15">
        <f t="shared" si="22"/>
        <v>4695.4922704569617</v>
      </c>
      <c r="Q135" s="15">
        <f t="shared" si="23"/>
        <v>123.69091152818692</v>
      </c>
      <c r="R135" s="15">
        <f t="shared" si="24"/>
        <v>151.15251274540606</v>
      </c>
      <c r="S135" s="31" t="str">
        <f>IF(tbl_MoEq[[#This Row],[High-Need LEAs (50% of cumulative enrollment)]]="x", IF(tbl_MoEq[[#This Row],[FY22 - FY21]]&gt;=Statewide_Decrease_FY21toFY22, "Pass", "Fail"), "")</f>
        <v/>
      </c>
      <c r="T135" s="31" t="str">
        <f>IF(tbl_MoEq[[#This Row],[Highest-Poverty LEAs (20% of cumulative enrollment)]]= "x", IF(tbl_MoEq[[#This Row],[FY22-FY19]]&gt;=Statewide_Decrease_F19toFY22, "Pass", "Fail"), "")</f>
        <v/>
      </c>
    </row>
    <row r="136" spans="1:20" x14ac:dyDescent="0.25">
      <c r="A136" s="10">
        <v>4700570</v>
      </c>
      <c r="B136" s="11" t="s">
        <v>91</v>
      </c>
      <c r="C136" s="12">
        <v>0.10843190779496512</v>
      </c>
      <c r="D136" s="13">
        <v>5873.5243225000004</v>
      </c>
      <c r="E136" s="13">
        <f>SUM($D$2:D136)</f>
        <v>798359.74711974943</v>
      </c>
      <c r="F136" s="19"/>
      <c r="G136" s="19"/>
      <c r="H136" s="15">
        <v>34151000</v>
      </c>
      <c r="I136" s="15">
        <v>5873.5243225000004</v>
      </c>
      <c r="J136" s="15">
        <f t="shared" si="20"/>
        <v>5814.3966254087127</v>
      </c>
      <c r="K136" s="15">
        <v>33330000</v>
      </c>
      <c r="L136" s="15">
        <v>5873.5243225000004</v>
      </c>
      <c r="M136" s="15">
        <f t="shared" si="21"/>
        <v>5674.6168347888033</v>
      </c>
      <c r="N136" s="15">
        <v>33625000</v>
      </c>
      <c r="O136" s="15">
        <v>6085.4552849999991</v>
      </c>
      <c r="P136" s="15">
        <f t="shared" si="22"/>
        <v>5525.4698991679479</v>
      </c>
      <c r="Q136" s="15">
        <f t="shared" si="23"/>
        <v>139.77979061990936</v>
      </c>
      <c r="R136" s="15">
        <f t="shared" si="24"/>
        <v>288.92672624076476</v>
      </c>
      <c r="S136" s="31" t="str">
        <f>IF(tbl_MoEq[[#This Row],[High-Need LEAs (50% of cumulative enrollment)]]="x", IF(tbl_MoEq[[#This Row],[FY22 - FY21]]&gt;=Statewide_Decrease_FY21toFY22, "Pass", "Fail"), "")</f>
        <v/>
      </c>
      <c r="T136" s="31" t="str">
        <f>IF(tbl_MoEq[[#This Row],[Highest-Poverty LEAs (20% of cumulative enrollment)]]= "x", IF(tbl_MoEq[[#This Row],[FY22-FY19]]&gt;=Statewide_Decrease_F19toFY22, "Pass", "Fail"), "")</f>
        <v/>
      </c>
    </row>
    <row r="137" spans="1:20" x14ac:dyDescent="0.25">
      <c r="A137" s="10">
        <v>4704020</v>
      </c>
      <c r="B137" s="11" t="s">
        <v>197</v>
      </c>
      <c r="C137" s="12">
        <v>0.10589759816773649</v>
      </c>
      <c r="D137" s="13">
        <v>29860.852102500001</v>
      </c>
      <c r="E137" s="13">
        <f>SUM($D$2:D137)</f>
        <v>828220.59922224947</v>
      </c>
      <c r="F137" s="19"/>
      <c r="G137" s="19"/>
      <c r="H137" s="15">
        <v>157984000</v>
      </c>
      <c r="I137" s="15">
        <v>29860.852102500001</v>
      </c>
      <c r="J137" s="15">
        <f t="shared" si="20"/>
        <v>5290.6728668594596</v>
      </c>
      <c r="K137" s="15">
        <v>154004000</v>
      </c>
      <c r="L137" s="15">
        <v>29860.852102500001</v>
      </c>
      <c r="M137" s="15">
        <f t="shared" si="21"/>
        <v>5157.38798984596</v>
      </c>
      <c r="N137" s="15">
        <v>148470000</v>
      </c>
      <c r="O137" s="15">
        <v>29211.581957499995</v>
      </c>
      <c r="P137" s="15">
        <f t="shared" si="22"/>
        <v>5082.5730772133256</v>
      </c>
      <c r="Q137" s="15">
        <f t="shared" si="23"/>
        <v>133.28487701349968</v>
      </c>
      <c r="R137" s="15">
        <f t="shared" si="24"/>
        <v>208.09978964613401</v>
      </c>
      <c r="S137" s="31" t="str">
        <f>IF(tbl_MoEq[[#This Row],[High-Need LEAs (50% of cumulative enrollment)]]="x", IF(tbl_MoEq[[#This Row],[FY22 - FY21]]&gt;=Statewide_Decrease_FY21toFY22, "Pass", "Fail"), "")</f>
        <v/>
      </c>
      <c r="T137" s="31" t="str">
        <f>IF(tbl_MoEq[[#This Row],[Highest-Poverty LEAs (20% of cumulative enrollment)]]= "x", IF(tbl_MoEq[[#This Row],[FY22-FY19]]&gt;=Statewide_Decrease_F19toFY22, "Pass", "Fail"), "")</f>
        <v/>
      </c>
    </row>
    <row r="138" spans="1:20" x14ac:dyDescent="0.25">
      <c r="A138" s="10">
        <v>4702700</v>
      </c>
      <c r="B138" s="11" t="s">
        <v>159</v>
      </c>
      <c r="C138" s="12">
        <v>0.10563657863618447</v>
      </c>
      <c r="D138" s="13">
        <v>5348.0012849999994</v>
      </c>
      <c r="E138" s="13">
        <f>SUM($D$2:D138)</f>
        <v>833568.60050724947</v>
      </c>
      <c r="F138" s="19"/>
      <c r="G138" s="19"/>
      <c r="H138" s="15">
        <v>24799000</v>
      </c>
      <c r="I138" s="15">
        <v>5348.0012849999994</v>
      </c>
      <c r="J138" s="15">
        <f t="shared" si="20"/>
        <v>4637.0594692181348</v>
      </c>
      <c r="K138" s="15">
        <v>23769000</v>
      </c>
      <c r="L138" s="15">
        <v>5348.0012849999994</v>
      </c>
      <c r="M138" s="15">
        <f t="shared" si="21"/>
        <v>4444.4641527418789</v>
      </c>
      <c r="N138" s="15">
        <v>22611000</v>
      </c>
      <c r="O138" s="15">
        <v>5273.5690425000003</v>
      </c>
      <c r="P138" s="15">
        <f t="shared" si="22"/>
        <v>4287.6086039220563</v>
      </c>
      <c r="Q138" s="15">
        <f t="shared" si="23"/>
        <v>192.5953164762559</v>
      </c>
      <c r="R138" s="15">
        <f t="shared" si="24"/>
        <v>349.45086529607852</v>
      </c>
      <c r="S138" s="31" t="str">
        <f>IF(tbl_MoEq[[#This Row],[High-Need LEAs (50% of cumulative enrollment)]]="x", IF(tbl_MoEq[[#This Row],[FY22 - FY21]]&gt;=Statewide_Decrease_FY21toFY22, "Pass", "Fail"), "")</f>
        <v/>
      </c>
      <c r="T138" s="31" t="str">
        <f>IF(tbl_MoEq[[#This Row],[Highest-Poverty LEAs (20% of cumulative enrollment)]]= "x", IF(tbl_MoEq[[#This Row],[FY22-FY19]]&gt;=Statewide_Decrease_F19toFY22, "Pass", "Fail"), "")</f>
        <v/>
      </c>
    </row>
    <row r="139" spans="1:20" x14ac:dyDescent="0.25">
      <c r="A139" s="10">
        <v>4701400</v>
      </c>
      <c r="B139" s="11" t="s">
        <v>117</v>
      </c>
      <c r="C139" s="12">
        <v>0.10451237263464337</v>
      </c>
      <c r="D139" s="13">
        <v>3896.2312499999998</v>
      </c>
      <c r="E139" s="13">
        <f>SUM($D$2:D139)</f>
        <v>837464.83175724943</v>
      </c>
      <c r="F139" s="19"/>
      <c r="G139" s="19"/>
      <c r="H139" s="15">
        <v>23661000</v>
      </c>
      <c r="I139" s="15">
        <v>3896.2312499999998</v>
      </c>
      <c r="J139" s="15">
        <f t="shared" si="20"/>
        <v>6072.7914956279874</v>
      </c>
      <c r="K139" s="15">
        <v>23083000</v>
      </c>
      <c r="L139" s="15">
        <v>3896.2312499999998</v>
      </c>
      <c r="M139" s="15">
        <f t="shared" si="21"/>
        <v>5924.443011435731</v>
      </c>
      <c r="N139" s="15">
        <v>21997000</v>
      </c>
      <c r="O139" s="15">
        <v>3913.690000000001</v>
      </c>
      <c r="P139" s="15">
        <f t="shared" si="22"/>
        <v>5620.526919607837</v>
      </c>
      <c r="Q139" s="15">
        <f t="shared" si="23"/>
        <v>148.34848419225636</v>
      </c>
      <c r="R139" s="15">
        <f t="shared" si="24"/>
        <v>452.26457602015034</v>
      </c>
      <c r="S139" s="31" t="str">
        <f>IF(tbl_MoEq[[#This Row],[High-Need LEAs (50% of cumulative enrollment)]]="x", IF(tbl_MoEq[[#This Row],[FY22 - FY21]]&gt;=Statewide_Decrease_FY21toFY22, "Pass", "Fail"), "")</f>
        <v/>
      </c>
      <c r="T139" s="31" t="str">
        <f>IF(tbl_MoEq[[#This Row],[Highest-Poverty LEAs (20% of cumulative enrollment)]]= "x", IF(tbl_MoEq[[#This Row],[FY22-FY19]]&gt;=Statewide_Decrease_F19toFY22, "Pass", "Fail"), "")</f>
        <v/>
      </c>
    </row>
    <row r="140" spans="1:20" x14ac:dyDescent="0.25">
      <c r="A140" s="10">
        <v>4703690</v>
      </c>
      <c r="B140" s="11" t="s">
        <v>187</v>
      </c>
      <c r="C140" s="12">
        <v>0.10241541863084561</v>
      </c>
      <c r="D140" s="13">
        <v>46929.584535000002</v>
      </c>
      <c r="E140" s="13">
        <f>SUM($D$2:D140)</f>
        <v>884394.41629224946</v>
      </c>
      <c r="F140" s="19"/>
      <c r="G140" s="19"/>
      <c r="H140" s="15">
        <v>240280000</v>
      </c>
      <c r="I140" s="15">
        <v>46929.584535000002</v>
      </c>
      <c r="J140" s="15">
        <f t="shared" si="20"/>
        <v>5120.0112334427249</v>
      </c>
      <c r="K140" s="15">
        <v>232837000</v>
      </c>
      <c r="L140" s="15">
        <v>46929.584535000002</v>
      </c>
      <c r="M140" s="15">
        <f t="shared" si="21"/>
        <v>4961.4119176007316</v>
      </c>
      <c r="N140" s="15">
        <v>216798000</v>
      </c>
      <c r="O140" s="15">
        <v>44813.869792499994</v>
      </c>
      <c r="P140" s="15">
        <f t="shared" si="22"/>
        <v>4837.7433371371799</v>
      </c>
      <c r="Q140" s="15">
        <f t="shared" si="23"/>
        <v>158.5993158419933</v>
      </c>
      <c r="R140" s="15">
        <f t="shared" si="24"/>
        <v>282.26789630554504</v>
      </c>
      <c r="S140" s="31" t="str">
        <f>IF(tbl_MoEq[[#This Row],[High-Need LEAs (50% of cumulative enrollment)]]="x", IF(tbl_MoEq[[#This Row],[FY22 - FY21]]&gt;=Statewide_Decrease_FY21toFY22, "Pass", "Fail"), "")</f>
        <v/>
      </c>
      <c r="T140" s="31" t="str">
        <f>IF(tbl_MoEq[[#This Row],[Highest-Poverty LEAs (20% of cumulative enrollment)]]= "x", IF(tbl_MoEq[[#This Row],[FY22-FY19]]&gt;=Statewide_Decrease_F19toFY22, "Pass", "Fail"), "")</f>
        <v/>
      </c>
    </row>
    <row r="141" spans="1:20" x14ac:dyDescent="0.25">
      <c r="A141" s="10">
        <v>4700153</v>
      </c>
      <c r="B141" s="11" t="s">
        <v>79</v>
      </c>
      <c r="C141" s="12">
        <v>0.10077664452138112</v>
      </c>
      <c r="D141" s="13">
        <v>8905.8026750000008</v>
      </c>
      <c r="E141" s="13">
        <f>SUM($D$2:D141)</f>
        <v>893300.2189672495</v>
      </c>
      <c r="F141" s="19"/>
      <c r="G141" s="19"/>
      <c r="H141" s="15">
        <v>45760000</v>
      </c>
      <c r="I141" s="15">
        <v>8905.8026750000008</v>
      </c>
      <c r="J141" s="15">
        <f t="shared" si="20"/>
        <v>5138.2229844880312</v>
      </c>
      <c r="K141" s="15">
        <v>44571000</v>
      </c>
      <c r="L141" s="15">
        <v>8905.8026750000008</v>
      </c>
      <c r="M141" s="15">
        <f t="shared" si="21"/>
        <v>5004.7145245108404</v>
      </c>
      <c r="N141" s="15">
        <v>43213000</v>
      </c>
      <c r="O141" s="15">
        <v>8974.2694199999987</v>
      </c>
      <c r="P141" s="15">
        <f t="shared" si="22"/>
        <v>4815.2109077197738</v>
      </c>
      <c r="Q141" s="15">
        <f t="shared" si="23"/>
        <v>133.5084599771908</v>
      </c>
      <c r="R141" s="15">
        <f t="shared" si="24"/>
        <v>323.01207676825743</v>
      </c>
      <c r="S141" s="31" t="str">
        <f>IF(tbl_MoEq[[#This Row],[High-Need LEAs (50% of cumulative enrollment)]]="x", IF(tbl_MoEq[[#This Row],[FY22 - FY21]]&gt;=Statewide_Decrease_FY21toFY22, "Pass", "Fail"), "")</f>
        <v/>
      </c>
      <c r="T141" s="31" t="str">
        <f>IF(tbl_MoEq[[#This Row],[Highest-Poverty LEAs (20% of cumulative enrollment)]]= "x", IF(tbl_MoEq[[#This Row],[FY22-FY19]]&gt;=Statewide_Decrease_F19toFY22, "Pass", "Fail"), "")</f>
        <v/>
      </c>
    </row>
    <row r="142" spans="1:20" x14ac:dyDescent="0.25">
      <c r="A142" s="10">
        <v>4704550</v>
      </c>
      <c r="B142" s="11" t="s">
        <v>214</v>
      </c>
      <c r="C142" s="12">
        <v>8.0392156862745104E-2</v>
      </c>
      <c r="D142" s="13">
        <v>18671.112055000001</v>
      </c>
      <c r="E142" s="13">
        <f>SUM($D$2:D142)</f>
        <v>911971.33102224953</v>
      </c>
      <c r="F142" s="19"/>
      <c r="G142" s="19"/>
      <c r="H142" s="15">
        <v>88214000</v>
      </c>
      <c r="I142" s="15">
        <v>18671.112055000001</v>
      </c>
      <c r="J142" s="15">
        <f t="shared" si="20"/>
        <v>4724.6248504184232</v>
      </c>
      <c r="K142" s="15">
        <v>85984000</v>
      </c>
      <c r="L142" s="15">
        <v>18671.112055000001</v>
      </c>
      <c r="M142" s="15">
        <f t="shared" si="21"/>
        <v>4605.1890078488414</v>
      </c>
      <c r="N142" s="15">
        <v>81861000</v>
      </c>
      <c r="O142" s="15">
        <v>18066.870394999998</v>
      </c>
      <c r="P142" s="15">
        <f t="shared" si="22"/>
        <v>4531.000566797391</v>
      </c>
      <c r="Q142" s="15">
        <f t="shared" si="23"/>
        <v>119.43584256958184</v>
      </c>
      <c r="R142" s="15">
        <f t="shared" si="24"/>
        <v>193.62428362103219</v>
      </c>
      <c r="S142" s="31" t="str">
        <f>IF(tbl_MoEq[[#This Row],[High-Need LEAs (50% of cumulative enrollment)]]="x", IF(tbl_MoEq[[#This Row],[FY22 - FY21]]&gt;=Statewide_Decrease_FY21toFY22, "Pass", "Fail"), "")</f>
        <v/>
      </c>
      <c r="T142" s="31" t="str">
        <f>IF(tbl_MoEq[[#This Row],[Highest-Poverty LEAs (20% of cumulative enrollment)]]= "x", IF(tbl_MoEq[[#This Row],[FY22-FY19]]&gt;=Statewide_Decrease_F19toFY22, "Pass", "Fail"), "")</f>
        <v/>
      </c>
    </row>
    <row r="143" spans="1:20" x14ac:dyDescent="0.25">
      <c r="A143" s="10">
        <v>4701260</v>
      </c>
      <c r="B143" s="11" t="s">
        <v>115</v>
      </c>
      <c r="C143" s="12">
        <v>7.5537478210342818E-2</v>
      </c>
      <c r="D143" s="13">
        <v>3457.3775000000001</v>
      </c>
      <c r="E143" s="13">
        <f>SUM($D$2:D143)</f>
        <v>915428.70852224948</v>
      </c>
      <c r="F143" s="19"/>
      <c r="G143" s="19"/>
      <c r="H143" s="15">
        <v>15216000</v>
      </c>
      <c r="I143" s="15">
        <v>3457.3775000000001</v>
      </c>
      <c r="J143" s="15">
        <f t="shared" si="20"/>
        <v>4401.0236082117153</v>
      </c>
      <c r="K143" s="15">
        <v>14855000</v>
      </c>
      <c r="L143" s="15">
        <v>3457.3775000000001</v>
      </c>
      <c r="M143" s="15">
        <f t="shared" si="21"/>
        <v>4296.6092074122653</v>
      </c>
      <c r="N143" s="15">
        <v>14708000</v>
      </c>
      <c r="O143" s="15">
        <v>3535.6262500000007</v>
      </c>
      <c r="P143" s="15">
        <f t="shared" si="22"/>
        <v>4159.9419621912803</v>
      </c>
      <c r="Q143" s="15">
        <f t="shared" si="23"/>
        <v>104.41440079945005</v>
      </c>
      <c r="R143" s="15">
        <f t="shared" si="24"/>
        <v>241.08164602043507</v>
      </c>
      <c r="S143" s="31" t="str">
        <f>IF(tbl_MoEq[[#This Row],[High-Need LEAs (50% of cumulative enrollment)]]="x", IF(tbl_MoEq[[#This Row],[FY22 - FY21]]&gt;=Statewide_Decrease_FY21toFY22, "Pass", "Fail"), "")</f>
        <v/>
      </c>
      <c r="T143" s="31" t="str">
        <f>IF(tbl_MoEq[[#This Row],[Highest-Poverty LEAs (20% of cumulative enrollment)]]= "x", IF(tbl_MoEq[[#This Row],[FY22-FY19]]&gt;=Statewide_Decrease_F19toFY22, "Pass", "Fail"), "")</f>
        <v/>
      </c>
    </row>
    <row r="144" spans="1:20" x14ac:dyDescent="0.25">
      <c r="A144" s="10">
        <v>4700149</v>
      </c>
      <c r="B144" s="11" t="s">
        <v>99</v>
      </c>
      <c r="C144" s="12">
        <v>7.3258968947844436E-2</v>
      </c>
      <c r="D144" s="13">
        <v>9064.3624999999993</v>
      </c>
      <c r="E144" s="13">
        <f>SUM($D$2:D144)</f>
        <v>924493.07102224953</v>
      </c>
      <c r="F144" s="19"/>
      <c r="G144" s="19"/>
      <c r="H144" s="15">
        <v>46578000</v>
      </c>
      <c r="I144" s="15">
        <v>9064.3624999999993</v>
      </c>
      <c r="J144" s="15">
        <f t="shared" si="20"/>
        <v>5138.5853114325473</v>
      </c>
      <c r="K144" s="15">
        <v>45346000</v>
      </c>
      <c r="L144" s="15">
        <v>9064.3624999999993</v>
      </c>
      <c r="M144" s="15">
        <f t="shared" si="21"/>
        <v>5002.6684171115185</v>
      </c>
      <c r="N144" s="15">
        <v>41696000</v>
      </c>
      <c r="O144" s="15">
        <v>8599.5452475000002</v>
      </c>
      <c r="P144" s="15">
        <f t="shared" si="22"/>
        <v>4848.6284797584585</v>
      </c>
      <c r="Q144" s="15">
        <f t="shared" si="23"/>
        <v>135.91689432102885</v>
      </c>
      <c r="R144" s="15">
        <f t="shared" si="24"/>
        <v>289.95683167408879</v>
      </c>
      <c r="S144" s="31" t="str">
        <f>IF(tbl_MoEq[[#This Row],[High-Need LEAs (50% of cumulative enrollment)]]="x", IF(tbl_MoEq[[#This Row],[FY22 - FY21]]&gt;=Statewide_Decrease_FY21toFY22, "Pass", "Fail"), "")</f>
        <v/>
      </c>
      <c r="T144" s="31" t="str">
        <f>IF(tbl_MoEq[[#This Row],[Highest-Poverty LEAs (20% of cumulative enrollment)]]= "x", IF(tbl_MoEq[[#This Row],[FY22-FY19]]&gt;=Statewide_Decrease_F19toFY22, "Pass", "Fail"), "")</f>
        <v/>
      </c>
    </row>
    <row r="145" spans="1:24" x14ac:dyDescent="0.25">
      <c r="A145" s="10">
        <v>4700152</v>
      </c>
      <c r="B145" s="11" t="s">
        <v>77</v>
      </c>
      <c r="C145" s="12">
        <v>6.746987951807229E-2</v>
      </c>
      <c r="D145" s="13">
        <v>4774.2924999999996</v>
      </c>
      <c r="E145" s="13">
        <f>SUM($D$2:D145)</f>
        <v>929267.36352224951</v>
      </c>
      <c r="F145" s="19"/>
      <c r="G145" s="19"/>
      <c r="H145" s="15">
        <v>24127000</v>
      </c>
      <c r="I145" s="15">
        <v>4774.2924999999996</v>
      </c>
      <c r="J145" s="15">
        <f t="shared" si="20"/>
        <v>5053.52363727191</v>
      </c>
      <c r="K145" s="15">
        <v>23220000</v>
      </c>
      <c r="L145" s="15">
        <v>4774.2924999999996</v>
      </c>
      <c r="M145" s="15">
        <f t="shared" si="21"/>
        <v>4863.5478450471983</v>
      </c>
      <c r="N145" s="15">
        <v>21284000</v>
      </c>
      <c r="O145" s="15">
        <v>4569.2848075000002</v>
      </c>
      <c r="P145" s="15">
        <f t="shared" si="22"/>
        <v>4658.059389308487</v>
      </c>
      <c r="Q145" s="15">
        <f t="shared" si="23"/>
        <v>189.97579222471177</v>
      </c>
      <c r="R145" s="15">
        <f t="shared" si="24"/>
        <v>395.46424796342308</v>
      </c>
      <c r="S145" s="16" t="str">
        <f>IF(tbl_MoEq[[#This Row],[High-Need LEAs (50% of cumulative enrollment)]]="x", IF(tbl_MoEq[[#This Row],[FY22 - FY21]]&gt;=Statewide_Decrease_FY21toFY22, "Pass", "Fail"), "")</f>
        <v/>
      </c>
      <c r="T145" s="16" t="str">
        <f>IF(tbl_MoEq[[#This Row],[Highest-Poverty LEAs (20% of cumulative enrollment)]]= "x", IF(tbl_MoEq[[#This Row],[FY22-FY19]]&gt;=Statewide_Decrease_F19toFY22, "Pass", "Fail"), "")</f>
        <v/>
      </c>
    </row>
    <row r="146" spans="1:24" x14ac:dyDescent="0.25">
      <c r="A146" s="10">
        <v>4700151</v>
      </c>
      <c r="B146" s="11" t="s">
        <v>116</v>
      </c>
      <c r="C146" s="12">
        <v>3.9413773477518496E-2</v>
      </c>
      <c r="D146" s="13">
        <v>6083.5487500000008</v>
      </c>
      <c r="E146" s="13">
        <f>SUM($D$2:D146)</f>
        <v>935350.91227224946</v>
      </c>
      <c r="F146" s="19"/>
      <c r="G146" s="19"/>
      <c r="H146" s="15">
        <v>30460000</v>
      </c>
      <c r="I146" s="15">
        <v>6083.5487500000008</v>
      </c>
      <c r="J146" s="15">
        <f t="shared" si="20"/>
        <v>5006.9459869126549</v>
      </c>
      <c r="K146" s="15">
        <v>29661000</v>
      </c>
      <c r="L146" s="15">
        <v>6083.5487500000008</v>
      </c>
      <c r="M146" s="15">
        <f t="shared" si="21"/>
        <v>4875.6081719571976</v>
      </c>
      <c r="N146" s="15">
        <v>27985000</v>
      </c>
      <c r="O146" s="15">
        <v>6012.3388450000002</v>
      </c>
      <c r="P146" s="15">
        <f t="shared" si="22"/>
        <v>4654.5946130885441</v>
      </c>
      <c r="Q146" s="15">
        <f t="shared" si="23"/>
        <v>131.33781495545736</v>
      </c>
      <c r="R146" s="15">
        <f t="shared" si="24"/>
        <v>352.35137382411085</v>
      </c>
      <c r="S146" s="16" t="str">
        <f>IF(tbl_MoEq[[#This Row],[High-Need LEAs (50% of cumulative enrollment)]]="x", IF(tbl_MoEq[[#This Row],[FY22 - FY21]]&gt;=Statewide_Decrease_FY21toFY22, "Pass", "Fail"), "")</f>
        <v/>
      </c>
      <c r="T146" s="16" t="str">
        <f>IF(tbl_MoEq[[#This Row],[Highest-Poverty LEAs (20% of cumulative enrollment)]]= "x", IF(tbl_MoEq[[#This Row],[FY22-FY19]]&gt;=Statewide_Decrease_F19toFY22, "Pass", "Fail"), "")</f>
        <v/>
      </c>
    </row>
    <row r="147" spans="1:24" x14ac:dyDescent="0.25">
      <c r="A147" s="10">
        <v>4704530</v>
      </c>
      <c r="B147" s="11" t="s">
        <v>213</v>
      </c>
      <c r="C147" s="12">
        <v>2.8184439328580051E-2</v>
      </c>
      <c r="D147" s="13">
        <v>40787.009230000003</v>
      </c>
      <c r="E147" s="13">
        <f>SUM($D$2:D147)</f>
        <v>976137.92150224943</v>
      </c>
      <c r="F147" s="20"/>
      <c r="G147" s="20"/>
      <c r="H147" s="15">
        <v>143949000</v>
      </c>
      <c r="I147" s="15">
        <v>40787.009230000003</v>
      </c>
      <c r="J147" s="15">
        <f t="shared" si="20"/>
        <v>3529.2854935321275</v>
      </c>
      <c r="K147" s="15">
        <v>139904000</v>
      </c>
      <c r="L147" s="15">
        <v>40787.009230000003</v>
      </c>
      <c r="M147" s="15">
        <f t="shared" si="21"/>
        <v>3430.1117596309718</v>
      </c>
      <c r="N147" s="15">
        <v>132048000</v>
      </c>
      <c r="O147" s="15">
        <v>38717.644185000005</v>
      </c>
      <c r="P147" s="15">
        <f t="shared" si="22"/>
        <v>3410.5380835944056</v>
      </c>
      <c r="Q147" s="15">
        <f t="shared" si="23"/>
        <v>99.173733901155629</v>
      </c>
      <c r="R147" s="15">
        <f t="shared" si="24"/>
        <v>118.74740993772184</v>
      </c>
      <c r="S147" s="16" t="str">
        <f>IF(tbl_MoEq[[#This Row],[High-Need LEAs (50% of cumulative enrollment)]]="x", IF(tbl_MoEq[[#This Row],[FY22 - FY21]]&gt;=Statewide_Decrease_FY21toFY22, "Pass", "Fail"), "")</f>
        <v/>
      </c>
      <c r="T147" s="16" t="str">
        <f>IF(tbl_MoEq[[#This Row],[Highest-Poverty LEAs (20% of cumulative enrollment)]]= "x", IF(tbl_MoEq[[#This Row],[FY22-FY19]]&gt;=Statewide_Decrease_F19toFY22, "Pass", "Fail"), "")</f>
        <v/>
      </c>
    </row>
    <row r="148" spans="1:24" s="2" customFormat="1" x14ac:dyDescent="0.25">
      <c r="A148" s="8" t="s">
        <v>809</v>
      </c>
      <c r="B148" s="8"/>
      <c r="C148" s="8"/>
      <c r="D148" s="34">
        <f>SUBTOTAL(109,tbl_MoEq[Enrollment (19-20 SY)])</f>
        <v>976137.92150224943</v>
      </c>
      <c r="E148" s="8"/>
      <c r="F148" s="8"/>
      <c r="G148" s="8"/>
      <c r="H148" s="38">
        <f>SUBTOTAL(109,tbl_MoEq[FY22 State BEP])</f>
        <v>5086915100</v>
      </c>
      <c r="I148" s="38">
        <f>SUBTOTAL(109,tbl_MoEq[FY22 ADM])</f>
        <v>976100.08887224959</v>
      </c>
      <c r="J148" s="38"/>
      <c r="K148" s="38">
        <f>SUBTOTAL(109,tbl_MoEq[FY21 State BEP])</f>
        <v>4938295101</v>
      </c>
      <c r="L148" s="38">
        <f>SUBTOTAL(109,tbl_MoEq[FY21 ADM])</f>
        <v>976116.95887224947</v>
      </c>
      <c r="M148" s="38"/>
      <c r="N148" s="38">
        <f>SUBTOTAL(109,tbl_MoEq[FY19 State BEP])</f>
        <v>4741306291</v>
      </c>
      <c r="O148" s="38">
        <f>SUBTOTAL(109,tbl_MoEq[FY19 ADM])</f>
        <v>967438.33126374974</v>
      </c>
      <c r="P148" s="38"/>
      <c r="Q148" s="38"/>
      <c r="R148" s="38"/>
      <c r="S148" s="9"/>
      <c r="T148" s="9"/>
      <c r="W148" s="1"/>
      <c r="X148" s="1"/>
    </row>
    <row r="151" spans="1:24" x14ac:dyDescent="0.25">
      <c r="W151" s="2"/>
      <c r="X151" s="2"/>
    </row>
  </sheetData>
  <conditionalFormatting sqref="S1:S1048576">
    <cfRule type="cellIs" dxfId="47" priority="3" operator="equal">
      <formula>"Pass"</formula>
    </cfRule>
  </conditionalFormatting>
  <conditionalFormatting sqref="S2:T147">
    <cfRule type="cellIs" dxfId="46" priority="1" operator="equal">
      <formula>"Fail"</formula>
    </cfRule>
    <cfRule type="cellIs" dxfId="45" priority="2" operator="equal">
      <formula>"Pass"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2893AEB678644B3979E311598AA40" ma:contentTypeVersion="8" ma:contentTypeDescription="Create a new document." ma:contentTypeScope="" ma:versionID="d686f5711215f6fd4de71218a9aa96e6">
  <xsd:schema xmlns:xsd="http://www.w3.org/2001/XMLSchema" xmlns:xs="http://www.w3.org/2001/XMLSchema" xmlns:p="http://schemas.microsoft.com/office/2006/metadata/properties" xmlns:ns2="a6beae67-d9f4-42b4-9985-40356b13b158" xmlns:ns3="764f2b05-5db5-4008-995d-f4475b3f9380" targetNamespace="http://schemas.microsoft.com/office/2006/metadata/properties" ma:root="true" ma:fieldsID="f491648869aa37de239633d7a0bfa486" ns2:_="" ns3:_="">
    <xsd:import namespace="a6beae67-d9f4-42b4-9985-40356b13b158"/>
    <xsd:import namespace="764f2b05-5db5-4008-995d-f4475b3f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eae67-d9f4-42b4-9985-40356b13b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2b05-5db5-4008-995d-f4475b3f9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69BBE6-B9A7-4FBC-88FF-8949380F79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C945D5-56C8-496B-9E67-2B4F2418F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EA409-08D4-4A47-8A5A-D36217A2A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ae67-d9f4-42b4-9985-40356b13b158"/>
    <ds:schemaRef ds:uri="764f2b05-5db5-4008-995d-f4475b3f9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High-Poverty_Schools_TN</vt:lpstr>
      <vt:lpstr>MoEquity</vt:lpstr>
      <vt:lpstr>Statewide_Decrease_F19toFY22</vt:lpstr>
      <vt:lpstr>Statewide_Decrease_FY21toFY22</vt:lpstr>
      <vt:lpstr>Statewide_Difference_FY19to22</vt:lpstr>
      <vt:lpstr>Statewide_Difference_FY21to22</vt:lpstr>
      <vt:lpstr>Statewide_FY19</vt:lpstr>
      <vt:lpstr>Statewide_FY21</vt:lpstr>
      <vt:lpstr>Statewide_FY22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Carney</dc:creator>
  <cp:lastModifiedBy>Ford, Cheryl</cp:lastModifiedBy>
  <dcterms:created xsi:type="dcterms:W3CDTF">2021-07-30T19:08:47Z</dcterms:created>
  <dcterms:modified xsi:type="dcterms:W3CDTF">2021-10-12T21:29:03Z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0x010100BE92893AEB678644B3979E311598AA40</vt:lpwstr>
  </property>
</Properties>
</file>